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e11713e0552f9e76/1. FISCOEMPRENDE/CURSOS/DECLARACION ANUAL 2026/"/>
    </mc:Choice>
  </mc:AlternateContent>
  <xr:revisionPtr revIDLastSave="5" documentId="8_{45B98815-D7C8-4E75-836C-F9A4C304AB4A}" xr6:coauthVersionLast="47" xr6:coauthVersionMax="47" xr10:uidLastSave="{5473B8B1-664D-4D4F-A60E-5F3A1AB20337}"/>
  <bookViews>
    <workbookView xWindow="-120" yWindow="-120" windowWidth="29040" windowHeight="15720" firstSheet="3" activeTab="7" xr2:uid="{00000000-000D-0000-FFFF-FFFF00000000}"/>
  </bookViews>
  <sheets>
    <sheet name="1_Nomina_CFDI" sheetId="3" r:id="rId1"/>
    <sheet name="1.1_Ded_Personales" sheetId="2" r:id="rId2"/>
    <sheet name="1.2_Limites" sheetId="12" r:id="rId3"/>
    <sheet name="2_Ingresos_SAT" sheetId="1" r:id="rId4"/>
    <sheet name="2.1_De_Autorizadas" sheetId="11" r:id="rId5"/>
    <sheet name="2.2_Provisionales" sheetId="7" r:id="rId6"/>
    <sheet name="2.3_Retenciones" sheetId="15" r:id="rId7"/>
    <sheet name="3_Checklist_Final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H7" i="11"/>
  <c r="H8" i="11"/>
  <c r="H9" i="11"/>
  <c r="H6" i="11"/>
  <c r="I6" i="11" s="1"/>
  <c r="H5" i="11"/>
  <c r="I5" i="11" s="1"/>
  <c r="F14" i="1"/>
  <c r="F7" i="1"/>
  <c r="G5" i="2"/>
  <c r="G6" i="2"/>
  <c r="G7" i="2"/>
  <c r="G8" i="2"/>
  <c r="G9" i="2"/>
  <c r="G10" i="2"/>
  <c r="G11" i="2"/>
  <c r="G12" i="2"/>
  <c r="G13" i="2"/>
  <c r="G14" i="2"/>
  <c r="G15" i="2"/>
  <c r="E5" i="3"/>
  <c r="E6" i="3"/>
  <c r="E17" i="3" s="1"/>
  <c r="E7" i="3"/>
  <c r="E8" i="3"/>
  <c r="E9" i="3"/>
  <c r="E10" i="3"/>
  <c r="E11" i="3"/>
  <c r="E12" i="3"/>
  <c r="E13" i="3"/>
  <c r="E14" i="3"/>
  <c r="E15" i="3"/>
  <c r="E16" i="3"/>
  <c r="J5" i="12"/>
  <c r="D17" i="15"/>
  <c r="C17" i="15"/>
  <c r="B17" i="15"/>
  <c r="C17" i="7"/>
  <c r="B17" i="7"/>
  <c r="E17" i="2"/>
  <c r="C17" i="3"/>
  <c r="D17" i="3"/>
  <c r="F17" i="3"/>
  <c r="B17" i="3"/>
  <c r="S6" i="12" s="1"/>
  <c r="I17" i="3"/>
  <c r="E18" i="2" l="1"/>
  <c r="B13" i="12"/>
  <c r="G6" i="3"/>
  <c r="G7" i="3"/>
  <c r="G8" i="3"/>
  <c r="G9" i="3"/>
  <c r="G10" i="3"/>
  <c r="G11" i="3"/>
  <c r="G12" i="3"/>
  <c r="G13" i="3"/>
  <c r="G14" i="3"/>
  <c r="G15" i="3"/>
  <c r="G16" i="3"/>
  <c r="G5" i="3"/>
  <c r="G17" i="3" l="1"/>
  <c r="E5" i="1" l="1"/>
  <c r="F5" i="1"/>
  <c r="D11" i="12"/>
  <c r="E11" i="12" s="1"/>
  <c r="S7" i="12" s="1"/>
  <c r="B17" i="1"/>
  <c r="C17" i="1"/>
  <c r="D17" i="1"/>
  <c r="F16" i="1"/>
  <c r="E16" i="1"/>
  <c r="F15" i="1"/>
  <c r="E15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E7" i="1"/>
  <c r="F6" i="1"/>
  <c r="E6" i="1"/>
  <c r="F17" i="1" l="1"/>
  <c r="E17" i="1"/>
  <c r="I8" i="11"/>
  <c r="I9" i="11"/>
  <c r="I7" i="11"/>
  <c r="H11" i="11"/>
  <c r="I11" i="11" s="1"/>
  <c r="H20" i="11"/>
  <c r="I20" i="11" s="1"/>
  <c r="H17" i="11"/>
  <c r="I17" i="11" s="1"/>
  <c r="H14" i="11"/>
  <c r="I14" i="11" s="1"/>
  <c r="H12" i="11"/>
  <c r="I12" i="11" s="1"/>
  <c r="H15" i="11"/>
  <c r="I15" i="11" s="1"/>
  <c r="H18" i="11"/>
  <c r="I18" i="11" s="1"/>
  <c r="H10" i="11"/>
  <c r="I10" i="11" s="1"/>
  <c r="H16" i="11"/>
  <c r="I16" i="11" s="1"/>
  <c r="H19" i="11"/>
  <c r="I19" i="11" s="1"/>
  <c r="H13" i="11"/>
  <c r="I13" i="11" s="1"/>
  <c r="H32" i="11"/>
  <c r="I32" i="11" s="1"/>
  <c r="H30" i="11"/>
  <c r="I30" i="11" s="1"/>
  <c r="H21" i="11"/>
  <c r="I21" i="11" s="1"/>
  <c r="H26" i="11"/>
  <c r="I26" i="11" s="1"/>
  <c r="H29" i="11"/>
  <c r="I29" i="11" s="1"/>
  <c r="H27" i="11"/>
  <c r="I27" i="11" s="1"/>
  <c r="H31" i="11"/>
  <c r="I31" i="11" s="1"/>
  <c r="H22" i="11"/>
  <c r="I22" i="11" s="1"/>
  <c r="H28" i="11"/>
  <c r="I28" i="11" s="1"/>
  <c r="H23" i="11"/>
  <c r="I23" i="11" s="1"/>
  <c r="H24" i="11"/>
  <c r="I24" i="11" s="1"/>
  <c r="H25" i="11"/>
  <c r="I25" i="11" s="1"/>
  <c r="H33" i="11"/>
  <c r="I33" i="11" s="1"/>
  <c r="H34" i="11"/>
  <c r="I34" i="11" s="1"/>
  <c r="H35" i="11"/>
  <c r="I35" i="11" s="1"/>
  <c r="I37" i="11" s="1"/>
  <c r="H37" i="11"/>
  <c r="H36" i="11"/>
  <c r="I36" i="11" s="1"/>
  <c r="G37" i="11"/>
</calcChain>
</file>

<file path=xl/sharedStrings.xml><?xml version="1.0" encoding="utf-8"?>
<sst xmlns="http://schemas.openxmlformats.org/spreadsheetml/2006/main" count="147" uniqueCount="105">
  <si>
    <t>Nota: Plantilla informativa y preventiva. No calcula impuestos ni sustituye asesoría profesional.</t>
  </si>
  <si>
    <t>Mes</t>
  </si>
  <si>
    <t>Ingresos SAT</t>
  </si>
  <si>
    <t>CFDI emitidos</t>
  </si>
  <si>
    <t>Depósitos bancarios</t>
  </si>
  <si>
    <t>Dif. SAT vs CFDI</t>
  </si>
  <si>
    <t>Dif. CFDI vs Banco</t>
  </si>
  <si>
    <t>Observaciones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</si>
  <si>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</si>
  <si>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</si>
  <si>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</si>
  <si>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</si>
  <si>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</si>
  <si>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</si>
  <si>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</si>
  <si>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</si>
  <si>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</si>
  <si>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</si>
  <si>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</si>
  <si>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</si>
  <si>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Control de deducciones personales (validación de requisitos)</t>
  </si>
  <si>
    <t>Tipo de deducción</t>
  </si>
  <si>
    <t>Proveedor</t>
  </si>
  <si>
    <t>RFC proveedor</t>
  </si>
  <si>
    <t>Fecha</t>
  </si>
  <si>
    <t>Monto</t>
  </si>
  <si>
    <t>Forma de pago</t>
  </si>
  <si>
    <t>CFDI correcto (Sí/No)</t>
  </si>
  <si>
    <t>Cumple requisitos (Sí/No)</t>
  </si>
  <si>
    <t>Control de CFDI de nómina y retenciones</t>
  </si>
  <si>
    <t>Ingreso bruto</t>
  </si>
  <si>
    <t>ISR retenido</t>
  </si>
  <si>
    <t>Subsidio</t>
  </si>
  <si>
    <t>Neto</t>
  </si>
  <si>
    <t>Coincide con recibo (Sí/No)</t>
  </si>
  <si>
    <t>Checklist final antes de enviar la declaración</t>
  </si>
  <si>
    <t>Marca cada punto. Si algún punto queda pendiente, detente y valida con un profesional antes de enviar.</t>
  </si>
  <si>
    <t>Actividad</t>
  </si>
  <si>
    <t>Notas</t>
  </si>
  <si>
    <t>Ingresos revisados (SAT vs CFDI vs banco)</t>
  </si>
  <si>
    <t>Deducciones personales validadas (CFDI + forma de pago)</t>
  </si>
  <si>
    <t>CFDI de nómina y retenciones revisadas</t>
  </si>
  <si>
    <t>Declaraciones provisionales verificadas (si aplica)</t>
  </si>
  <si>
    <t>Conciliación bancaria completada</t>
  </si>
  <si>
    <t>Papeles de trabajo guardados y organizados</t>
  </si>
  <si>
    <t>Acuse/archivos listos para resguardo</t>
  </si>
  <si>
    <t>Diferencia</t>
  </si>
  <si>
    <t>Control de declaraciones provisionales (ISR/IVA)</t>
  </si>
  <si>
    <t>ISR pagado</t>
  </si>
  <si>
    <t>IVA pagado</t>
  </si>
  <si>
    <t>Fecha de pago</t>
  </si>
  <si>
    <t>Correcto (Sí/No)</t>
  </si>
  <si>
    <t>Total</t>
  </si>
  <si>
    <t>Control de deducciones autorizadas Actividad Empresarial y Profesional (validación de requisitos)</t>
  </si>
  <si>
    <t>UMAS</t>
  </si>
  <si>
    <t>X</t>
  </si>
  <si>
    <t>LIMITE ANUAL</t>
  </si>
  <si>
    <t>INGRESO</t>
  </si>
  <si>
    <t>VS Banco</t>
  </si>
  <si>
    <t>Diferencias</t>
  </si>
  <si>
    <t>BANCOS</t>
  </si>
  <si>
    <t>Acuse</t>
  </si>
  <si>
    <t>Comprobante de pago</t>
  </si>
  <si>
    <t>ISR Retenido</t>
  </si>
  <si>
    <t>RFC Retenedor</t>
  </si>
  <si>
    <t>Cedular Retenido</t>
  </si>
  <si>
    <t>XAXX010101000</t>
  </si>
  <si>
    <t>CFDI</t>
  </si>
  <si>
    <t>Control de retenciones (ISR, IVA, Cedular)</t>
  </si>
  <si>
    <t>IVA Retenido</t>
  </si>
  <si>
    <t>Limites Globales</t>
  </si>
  <si>
    <t>Gastos Funerarios</t>
  </si>
  <si>
    <r>
      <t>•</t>
    </r>
    <r>
      <rPr>
        <sz val="12"/>
        <color rgb="FF000000"/>
        <rFont val="Calibri"/>
        <family val="2"/>
        <scheme val="minor"/>
      </rPr>
      <t xml:space="preserve">Hasta </t>
    </r>
    <r>
      <rPr>
        <b/>
        <sz val="12"/>
        <color rgb="FF000000"/>
        <rFont val="Calibri"/>
        <family val="2"/>
        <scheme val="minor"/>
      </rPr>
      <t>1 UMA anual</t>
    </r>
  </si>
  <si>
    <t>🏠 Intereses hipotecarios</t>
  </si>
  <si>
    <r>
      <t xml:space="preserve">Crédito ≤ </t>
    </r>
    <r>
      <rPr>
        <b/>
        <sz val="12"/>
        <color rgb="FF000000"/>
        <rFont val="Calibri"/>
        <family val="2"/>
        <scheme val="minor"/>
      </rPr>
      <t>750,000 UDIS</t>
    </r>
  </si>
  <si>
    <r>
      <t xml:space="preserve">Solo </t>
    </r>
    <r>
      <rPr>
        <b/>
        <sz val="12"/>
        <color rgb="FF000000"/>
        <rFont val="Calibri"/>
        <family val="2"/>
        <scheme val="minor"/>
      </rPr>
      <t>intereses reales</t>
    </r>
  </si>
  <si>
    <t>📌 Límite de 750,000 UDIS – Intereses reales hipotecarios</t>
  </si>
  <si>
    <r>
      <t xml:space="preserve">El monto </t>
    </r>
    <r>
      <rPr>
        <b/>
        <sz val="11"/>
        <color theme="1"/>
        <rFont val="Calibri"/>
        <family val="2"/>
        <scheme val="minor"/>
      </rPr>
      <t>no es fijo en pesos</t>
    </r>
    <r>
      <rPr>
        <sz val="11"/>
        <color theme="1"/>
        <rFont val="Calibri"/>
        <family val="2"/>
        <scheme val="minor"/>
      </rPr>
      <t xml:space="preserve">, depende del </t>
    </r>
    <r>
      <rPr>
        <b/>
        <sz val="11"/>
        <color theme="1"/>
        <rFont val="Calibri"/>
        <family val="2"/>
        <scheme val="minor"/>
      </rPr>
      <t>valor de la UDI vigente</t>
    </r>
    <r>
      <rPr>
        <sz val="11"/>
        <color theme="1"/>
        <rFont val="Calibri"/>
        <family val="2"/>
        <scheme val="minor"/>
      </rPr>
      <t xml:space="preserve"> (publicado por Banxico).</t>
    </r>
  </si>
  <si>
    <t>Fórmula correcta:</t>
  </si>
  <si>
    <t>750,000 UDIS × valor de la UDI (en pesos)</t>
  </si>
  <si>
    <t>🔢 Ejemplo práctico (referencial)</t>
  </si>
  <si>
    <r>
      <t xml:space="preserve">Si la UDI está alrededor de </t>
    </r>
    <r>
      <rPr>
        <b/>
        <sz val="11"/>
        <color theme="1"/>
        <rFont val="Calibri"/>
        <family val="2"/>
        <scheme val="minor"/>
      </rPr>
      <t>$8.30 MXN</t>
    </r>
    <r>
      <rPr>
        <sz val="11"/>
        <color theme="1"/>
        <rFont val="Calibri"/>
        <family val="2"/>
        <scheme val="minor"/>
      </rPr>
      <t>:</t>
    </r>
  </si>
  <si>
    <r>
      <t xml:space="preserve">750,000 × 8.30 = </t>
    </r>
    <r>
      <rPr>
        <b/>
        <sz val="11"/>
        <color theme="1"/>
        <rFont val="Calibri"/>
        <family val="2"/>
        <scheme val="minor"/>
      </rPr>
      <t>$6,225,000 MXN</t>
    </r>
  </si>
  <si>
    <r>
      <t xml:space="preserve">💰 Ahorro para el retiro (Afore / </t>
    </r>
    <r>
      <rPr>
        <b/>
        <sz val="12"/>
        <color rgb="FF000000"/>
        <rFont val="Calibri"/>
        <family val="2"/>
        <scheme val="minor"/>
      </rPr>
      <t>PPR)</t>
    </r>
  </si>
  <si>
    <r>
      <t>•</t>
    </r>
    <r>
      <rPr>
        <sz val="12"/>
        <color rgb="FF000000"/>
        <rFont val="Calibri"/>
        <family val="2"/>
        <scheme val="minor"/>
      </rPr>
      <t xml:space="preserve">Hasta </t>
    </r>
    <r>
      <rPr>
        <b/>
        <sz val="12"/>
        <color rgb="FF000000"/>
        <rFont val="Calibri"/>
        <family val="2"/>
        <scheme val="minor"/>
      </rPr>
      <t>10 % del ingreso anual</t>
    </r>
  </si>
  <si>
    <r>
      <t>•</t>
    </r>
    <r>
      <rPr>
        <sz val="12"/>
        <color rgb="FF000000"/>
        <rFont val="Calibri"/>
        <family val="2"/>
        <scheme val="minor"/>
      </rPr>
      <t xml:space="preserve">Máximo </t>
    </r>
    <r>
      <rPr>
        <b/>
        <sz val="12"/>
        <color rgb="FF000000"/>
        <rFont val="Calibri"/>
        <family val="2"/>
        <scheme val="minor"/>
      </rPr>
      <t>5 UMA anuales</t>
    </r>
  </si>
  <si>
    <r>
      <t>•</t>
    </r>
    <r>
      <rPr>
        <b/>
        <sz val="12"/>
        <color rgb="FF000000"/>
        <rFont val="Calibri"/>
        <family val="2"/>
        <scheme val="minor"/>
      </rPr>
      <t>No entra</t>
    </r>
    <r>
      <rPr>
        <sz val="12"/>
        <color rgb="FF000000"/>
        <rFont val="Calibri"/>
        <family val="2"/>
        <scheme val="minor"/>
      </rPr>
      <t xml:space="preserve"> en el límite global (beneficio adicional)</t>
    </r>
  </si>
  <si>
    <t>Limite en ingresos</t>
  </si>
  <si>
    <t>Limite en UMAS</t>
  </si>
  <si>
    <t>🎓 Colegiaturas</t>
  </si>
  <si>
    <r>
      <t>•</t>
    </r>
    <r>
      <rPr>
        <sz val="12"/>
        <color rgb="FF000000"/>
        <rFont val="Calibri"/>
        <family val="2"/>
        <scheme val="minor"/>
      </rPr>
      <t>Límite anual por nivel:</t>
    </r>
  </si>
  <si>
    <r>
      <t>•</t>
    </r>
    <r>
      <rPr>
        <sz val="12"/>
        <color rgb="FF000000"/>
        <rFont val="Calibri"/>
        <family val="2"/>
        <scheme val="minor"/>
      </rPr>
      <t>Preescolar: $14,200</t>
    </r>
  </si>
  <si>
    <r>
      <t>•</t>
    </r>
    <r>
      <rPr>
        <sz val="12"/>
        <color rgb="FF000000"/>
        <rFont val="Calibri"/>
        <family val="2"/>
        <scheme val="minor"/>
      </rPr>
      <t>Primaria: $12,900</t>
    </r>
  </si>
  <si>
    <r>
      <t>•</t>
    </r>
    <r>
      <rPr>
        <sz val="12"/>
        <color rgb="FF000000"/>
        <rFont val="Calibri"/>
        <family val="2"/>
        <scheme val="minor"/>
      </rPr>
      <t>Secundaria: $19,900</t>
    </r>
  </si>
  <si>
    <r>
      <t>•</t>
    </r>
    <r>
      <rPr>
        <sz val="12"/>
        <color rgb="FF000000"/>
        <rFont val="Calibri"/>
        <family val="2"/>
        <scheme val="minor"/>
      </rPr>
      <t>Profesional técnico: $17,100</t>
    </r>
  </si>
  <si>
    <r>
      <t>•</t>
    </r>
    <r>
      <rPr>
        <sz val="12"/>
        <color rgb="FF000000"/>
        <rFont val="Calibri"/>
        <family val="2"/>
        <scheme val="minor"/>
      </rPr>
      <t>Bachillerato: $24,500</t>
    </r>
  </si>
  <si>
    <t>DIFERENCIA</t>
  </si>
  <si>
    <t>Forma de pago2</t>
  </si>
  <si>
    <t>Control de ingresos: SAT vs CFDI vs Banco ACTIVIDAD EMPRESARIAL Y PROFESIONAL</t>
  </si>
  <si>
    <t>OPERACIÓN A CREDITO EMITIDO COMO PUE</t>
  </si>
  <si>
    <t>Sí</t>
  </si>
  <si>
    <t>Sub Total</t>
  </si>
  <si>
    <t>IVA</t>
  </si>
  <si>
    <t>Gravamen</t>
  </si>
  <si>
    <t>Folio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</si>
</sst>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9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11"/>
      <color rgb="FF7F6000"/>
      <name val="Calibri"/>
    </font>
    <font>
      <b/>
      <sz val="11"/>
      <color rgb="FFFFFFFF"/>
      <name val="Calibri"/>
    </font>
    <font>
      <sz val="11"/>
      <color rgb="FF0000FF"/>
      <name val="Calibri"/>
    </font>
    <font>
      <sz val="11"/>
      <color rgb="FF000000"/>
      <name val="Calibri"/>
    </font>
    <font>
      <b/>
      <sz val="11"/>
      <color rgb="FF7F6000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+mn-ea"/>
    </font>
    <font>
      <b/>
      <sz val="13.5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B3046"/>
      </patternFill>
    </fill>
    <fill>
      <patternFill patternType="solid">
        <fgColor rgb="FFFFF2CC"/>
      </patternFill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0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0" fillId="7" borderId="0" xfId="0" applyFill="1"/>
    <xf numFmtId="44" fontId="0" fillId="0" borderId="0" xfId="1" applyFont="1"/>
    <xf numFmtId="0" fontId="9" fillId="5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164" fontId="11" fillId="6" borderId="8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14" fontId="4" fillId="5" borderId="8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14" xfId="0" applyFill="1" applyBorder="1"/>
    <xf numFmtId="0" fontId="14" fillId="0" borderId="13" xfId="0" applyFont="1" applyBorder="1" applyAlignment="1">
      <alignment horizontal="left" vertical="center" indent="4" readingOrder="1"/>
    </xf>
    <xf numFmtId="44" fontId="0" fillId="7" borderId="13" xfId="1" applyFont="1" applyFill="1" applyBorder="1"/>
    <xf numFmtId="0" fontId="17" fillId="0" borderId="13" xfId="0" applyFont="1" applyBorder="1" applyAlignment="1">
      <alignment horizontal="left" vertical="center" readingOrder="1"/>
    </xf>
    <xf numFmtId="0" fontId="0" fillId="7" borderId="16" xfId="0" applyFill="1" applyBorder="1"/>
    <xf numFmtId="0" fontId="0" fillId="7" borderId="17" xfId="0" applyFill="1" applyBorder="1"/>
    <xf numFmtId="44" fontId="0" fillId="7" borderId="0" xfId="1" applyFont="1" applyFill="1" applyBorder="1"/>
    <xf numFmtId="0" fontId="0" fillId="7" borderId="15" xfId="0" applyFill="1" applyBorder="1"/>
    <xf numFmtId="44" fontId="0" fillId="7" borderId="15" xfId="0" applyNumberFormat="1" applyFill="1" applyBorder="1"/>
    <xf numFmtId="0" fontId="15" fillId="7" borderId="13" xfId="0" applyFont="1" applyFill="1" applyBorder="1" applyAlignment="1">
      <alignment horizontal="left" vertical="center" readingOrder="1"/>
    </xf>
    <xf numFmtId="0" fontId="18" fillId="7" borderId="13" xfId="0" applyFont="1" applyFill="1" applyBorder="1" applyAlignment="1">
      <alignment vertical="center"/>
    </xf>
    <xf numFmtId="0" fontId="8" fillId="7" borderId="13" xfId="0" applyFont="1" applyFill="1" applyBorder="1"/>
    <xf numFmtId="0" fontId="17" fillId="7" borderId="10" xfId="0" applyFont="1" applyFill="1" applyBorder="1" applyAlignment="1">
      <alignment horizontal="left" vertical="center" readingOrder="1"/>
    </xf>
    <xf numFmtId="0" fontId="14" fillId="7" borderId="13" xfId="0" applyFont="1" applyFill="1" applyBorder="1" applyAlignment="1">
      <alignment horizontal="left" vertical="center" indent="4" readingOrder="1"/>
    </xf>
    <xf numFmtId="0" fontId="14" fillId="7" borderId="15" xfId="0" applyFont="1" applyFill="1" applyBorder="1" applyAlignment="1">
      <alignment horizontal="left" vertical="center" indent="4" readingOrder="1"/>
    </xf>
    <xf numFmtId="0" fontId="11" fillId="5" borderId="1" xfId="0" applyFont="1" applyFill="1" applyBorder="1" applyAlignment="1">
      <alignment horizontal="center" vertical="center" wrapText="1"/>
    </xf>
    <xf numFmtId="44" fontId="4" fillId="5" borderId="1" xfId="1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8" borderId="5" xfId="0" applyFill="1" applyBorder="1" applyAlignment="1">
      <alignment horizontal="left" vertical="center" wrapText="1"/>
    </xf>
    <xf numFmtId="164" fontId="5" fillId="8" borderId="1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9" fontId="4" fillId="5" borderId="1" xfId="0" applyNumberFormat="1" applyFont="1" applyFill="1" applyBorder="1" applyAlignment="1">
      <alignment horizontal="center" vertical="center" wrapText="1"/>
    </xf>
    <xf numFmtId="44" fontId="11" fillId="6" borderId="8" xfId="0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14" fontId="11" fillId="6" borderId="1" xfId="0" applyNumberFormat="1" applyFont="1" applyFill="1" applyBorder="1" applyAlignment="1">
      <alignment horizontal="center" vertical="center" wrapText="1"/>
    </xf>
    <xf numFmtId="44" fontId="11" fillId="6" borderId="1" xfId="1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0" borderId="0" xfId="0" applyFill="1"/>
    <xf numFmtId="0" fontId="4" fillId="9" borderId="5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44" fontId="4" fillId="9" borderId="1" xfId="1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center" vertical="center" wrapText="1"/>
    </xf>
    <xf numFmtId="14" fontId="4" fillId="9" borderId="8" xfId="0" applyNumberFormat="1" applyFont="1" applyFill="1" applyBorder="1" applyAlignment="1">
      <alignment horizontal="center" vertical="center" wrapText="1"/>
    </xf>
    <xf numFmtId="164" fontId="4" fillId="9" borderId="8" xfId="0" applyNumberFormat="1" applyFont="1" applyFill="1" applyBorder="1" applyAlignment="1">
      <alignment horizontal="center" vertical="center" wrapText="1"/>
    </xf>
    <xf numFmtId="44" fontId="4" fillId="9" borderId="8" xfId="1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9" borderId="8" xfId="0" applyFont="1" applyFill="1" applyBorder="1" applyAlignment="1">
      <alignment horizontal="center" vertical="center" wrapText="1"/>
    </xf>
    <xf numFmtId="44" fontId="11" fillId="9" borderId="8" xfId="0" applyNumberFormat="1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left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left" vertical="center" wrapText="1"/>
    </xf>
    <xf numFmtId="164" fontId="5" fillId="9" borderId="8" xfId="0" applyNumberFormat="1" applyFont="1" applyFill="1" applyBorder="1" applyAlignment="1">
      <alignment horizontal="center" vertical="center" wrapText="1"/>
    </xf>
    <xf numFmtId="44" fontId="4" fillId="6" borderId="1" xfId="1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fill>
        <patternFill>
          <bgColor rgb="FF1BA13B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F8CBAD"/>
        </patternFill>
      </fill>
    </dxf>
    <dxf>
      <fill>
        <patternFill patternType="solid">
          <fgColor rgb="FFF8CBA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border outline="0">
        <top style="thin">
          <color rgb="FFA6A6A6"/>
        </top>
      </border>
    </dxf>
    <dxf>
      <border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/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 style="thin">
          <color rgb="FFA6A6A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 outline="0">
        <left/>
        <right style="thin">
          <color rgb="FFA6A6A6"/>
        </right>
        <top style="thin">
          <color rgb="FFA6A6A6"/>
        </top>
        <bottom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border outline="0">
        <top style="thin">
          <color rgb="FFA6A6A6"/>
        </top>
      </border>
    </dxf>
    <dxf>
      <border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34" formatCode="_-&quot;$&quot;* #,##0.00_-;\-&quot;$&quot;* #,##0.00_-;_-&quot;$&quot;* &quot;-&quot;??_-;_-@_-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9" formatCode="dd/mm/yyyy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border outline="0">
        <top style="thin">
          <color rgb="FFA6A6A6"/>
        </top>
      </border>
    </dxf>
    <dxf>
      <border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border outline="0">
        <top style="thin">
          <color rgb="FFA6A6A6"/>
        </top>
      </border>
    </dxf>
    <dxf>
      <border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/>
        <bottom/>
      </border>
    </dxf>
    <dxf>
      <border outline="0">
        <top style="thin">
          <color rgb="FFA6A6A6"/>
        </top>
      </border>
    </dxf>
    <dxf>
      <border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numFmt numFmtId="164" formatCode="&quot;$&quot;#,##0.00"/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border outline="0">
        <top style="thin">
          <color rgb="FFA6A6A6"/>
        </top>
      </border>
    </dxf>
    <dxf>
      <border outline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scheme val="none"/>
      </font>
      <fill>
        <patternFill patternType="solid">
          <fgColor indexed="64"/>
          <bgColor rgb="FFD9E1F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A6A6A6"/>
        </left>
        <right style="thin">
          <color rgb="FFA6A6A6"/>
        </right>
        <top/>
        <bottom/>
      </border>
    </dxf>
  </dxfs>
  <tableStyles count="0" defaultTableStyle="TableStyleMedium9" defaultPivotStyle="PivotStyleLight16"/>
  <colors>
    <mruColors>
      <color rgb="FF1BA1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161925</xdr:rowOff>
    </xdr:from>
    <xdr:ext cx="4044056" cy="1333698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E6CDAD-77F2-795F-3E43-4760A82A2C7C}"/>
            </a:ext>
          </a:extLst>
        </xdr:cNvPr>
        <xdr:cNvSpPr txBox="1"/>
      </xdr:nvSpPr>
      <xdr:spPr>
        <a:xfrm>
          <a:off x="9525" y="161925"/>
          <a:ext cx="4044056" cy="13336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rtl="0" eaLnBrk="1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📌 Límite global</a:t>
          </a:r>
          <a:endParaRPr lang="es-MX">
            <a:effectLst/>
          </a:endParaRPr>
        </a:p>
        <a:p>
          <a:pPr rtl="0" eaLnBrk="1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Art. 151, último párrafo LISR</a:t>
          </a:r>
          <a:endParaRPr lang="es-MX">
            <a:effectLst/>
          </a:endParaRPr>
        </a:p>
        <a:p>
          <a:pPr rtl="0" eaLnBrk="1" latinLnBrk="0" hangingPunct="1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El total de deducciones personales </a:t>
          </a:r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 puede exceder</a:t>
          </a: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el menor de:</a:t>
          </a:r>
          <a:endParaRPr lang="es-MX">
            <a:effectLst/>
          </a:endParaRPr>
        </a:p>
        <a:p>
          <a:pPr rtl="0" eaLnBrk="1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 UMA anuales</a:t>
          </a: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o</a:t>
          </a:r>
          <a:endParaRPr lang="es-MX">
            <a:effectLst/>
          </a:endParaRPr>
        </a:p>
        <a:p>
          <a:pPr rtl="0" eaLnBrk="1" latinLnBrk="0" hangingPunct="1"/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15 % del ingreso anual total</a:t>
          </a: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del contribuyente</a:t>
          </a:r>
          <a:endParaRPr lang="es-MX">
            <a:effectLst/>
          </a:endParaRPr>
        </a:p>
        <a:p>
          <a:pPr rtl="0" eaLnBrk="1" latinLnBrk="0" hangingPunct="1"/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👉 Se aplica </a:t>
          </a:r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conjunto</a:t>
          </a:r>
          <a:r>
            <a:rPr lang="es-MX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no por concepto.</a:t>
          </a:r>
          <a:endParaRPr lang="es-MX">
            <a:effectLst/>
          </a:endParaRPr>
        </a:p>
        <a:p>
          <a:endParaRPr lang="es-MX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3E8EEA-DDD1-4130-9D7E-F63AAE4FF41F}" name="Tabla4" displayName="Tabla4" ref="A4:I17" totalsRowCount="1" headerRowDxfId="151" dataDxfId="149" headerRowBorderDxfId="150" tableBorderDxfId="148" totalsRowBorderDxfId="147">
  <autoFilter ref="A4:I16" xr:uid="{313E8EEA-DDD1-4130-9D7E-F63AAE4FF41F}"/>
  <tableColumns count="9">
    <tableColumn id="1" xr3:uid="{EAEE6767-71F0-4B11-8CB8-06B4E81A8838}" name="Mes" totalsRowLabel="Total" dataDxfId="146" totalsRowDxfId="59"/>
    <tableColumn id="2" xr3:uid="{C0FBC73A-CA6E-41E1-876D-13DBF56E3B83}" name="Ingreso bruto" totalsRowFunction="sum" dataDxfId="145" totalsRowDxfId="58"/>
    <tableColumn id="3" xr3:uid="{59095774-7F8B-4880-857F-5BB5348B3DD5}" name="ISR retenido" totalsRowFunction="sum" dataDxfId="144" totalsRowDxfId="57"/>
    <tableColumn id="4" xr3:uid="{F4424D28-C6FA-4AB3-AE63-13E35F695D7C}" name="Subsidio" totalsRowFunction="sum" dataDxfId="143" totalsRowDxfId="56"/>
    <tableColumn id="5" xr3:uid="{1DE34200-F703-4B09-B78D-1D38086D722B}" name="Neto" totalsRowFunction="sum" dataDxfId="142" totalsRowDxfId="55">
      <calculatedColumnFormula>+Tabla4[[#This Row],[Ingreso bruto]]-Tabla4[[#This Row],[ISR retenido]]</calculatedColumnFormula>
    </tableColumn>
    <tableColumn id="6" xr3:uid="{E2329D3C-2C67-4DB0-9755-DCB43F4733C5}" name="VS Banco" totalsRowFunction="sum" dataDxfId="141" totalsRowDxfId="54"/>
    <tableColumn id="7" xr3:uid="{4A6244D3-BA0E-41E9-A101-9491A3209C6A}" name="Diferencia" totalsRowFunction="sum" dataDxfId="140" totalsRowDxfId="53">
      <calculatedColumnFormula>+E5-F5</calculatedColumnFormula>
    </tableColumn>
    <tableColumn id="8" xr3:uid="{8522C537-51F2-4C34-ABED-07000C7514E1}" name="Coincide con recibo (Sí/No)" dataDxfId="139" totalsRowDxfId="52"/>
    <tableColumn id="9" xr3:uid="{D828A82A-3810-41B9-909D-CF31D25A277B}" name="Observaciones" totalsRowFunction="count" dataDxfId="138" totalsRowDxfId="5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190770C-DF66-4868-89BE-F8320E4D1854}" name="Tabla5" displayName="Tabla5" ref="A4:K17" totalsRowCount="1" headerRowDxfId="137" dataDxfId="135" headerRowBorderDxfId="136" tableBorderDxfId="134" totalsRowBorderDxfId="133">
  <autoFilter ref="A4:K16" xr:uid="{7190770C-DF66-4868-89BE-F8320E4D1854}"/>
  <tableColumns count="11">
    <tableColumn id="1" xr3:uid="{01EF47FE-FC52-4714-819D-5827ABADA8E7}" name="Tipo de deducción" totalsRowLabel="Total" dataDxfId="50" totalsRowDxfId="49"/>
    <tableColumn id="2" xr3:uid="{674CDDD6-CAAE-4BBA-954F-7F29E022A696}" name="Proveedor" dataDxfId="48" totalsRowDxfId="47"/>
    <tableColumn id="3" xr3:uid="{F63F9B46-42A3-4F43-B3AB-0A62EAEFDB97}" name="RFC proveedor" dataDxfId="46" totalsRowDxfId="45"/>
    <tableColumn id="4" xr3:uid="{74BB2E32-DC33-4E30-9268-C5CEC59A5238}" name="Fecha" dataDxfId="44" totalsRowDxfId="43"/>
    <tableColumn id="5" xr3:uid="{0640AA4A-CAC5-4090-93FC-1CE19EF8690B}" name="Monto" totalsRowFunction="sum" dataDxfId="42" totalsRowDxfId="41" totalsRowCellStyle="Moneda"/>
    <tableColumn id="10" xr3:uid="{0B714E01-9DCD-4A7F-B37D-60275C1D41DA}" name="BANCOS" dataDxfId="40" totalsRowDxfId="39"/>
    <tableColumn id="11" xr3:uid="{D77370BF-AF24-46F3-9146-10A67C9CF4AE}" name="DIFERENCIA" dataDxfId="38" totalsRowDxfId="37" dataCellStyle="Moneda">
      <calculatedColumnFormula>+Tabla5[[#This Row],[Monto]]-Tabla5[[#This Row],[BANCOS]]</calculatedColumnFormula>
    </tableColumn>
    <tableColumn id="13" xr3:uid="{49E003E4-9D15-4901-B8FC-3DF2F7330801}" name="Forma de pago2" dataDxfId="36" totalsRowDxfId="35" dataCellStyle="Moneda"/>
    <tableColumn id="7" xr3:uid="{CBA43535-986E-46E7-A6C3-D565B0E9DB67}" name="CFDI correcto (Sí/No)" dataDxfId="34" totalsRowDxfId="33"/>
    <tableColumn id="8" xr3:uid="{C8A3FA85-4CE2-4544-8AA7-176006A4289C}" name="Cumple requisitos (Sí/No)" dataDxfId="32" totalsRowDxfId="31"/>
    <tableColumn id="9" xr3:uid="{69FDA228-4E3B-4EE6-8A7F-22853D376148}" name="Observaciones" dataDxfId="30" totalsRowDxfId="29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7A8EF2-3E73-405E-86E1-059ADD966055}" name="Tabla1" displayName="Tabla1" ref="A4:G17" totalsRowCount="1" headerRowDxfId="132" headerRowBorderDxfId="131" tableBorderDxfId="130" totalsRowBorderDxfId="129">
  <autoFilter ref="A4:G16" xr:uid="{307A8EF2-3E73-405E-86E1-059ADD966055}"/>
  <tableColumns count="7">
    <tableColumn id="1" xr3:uid="{0B69D863-CC4B-40DB-859E-376061B1A0E1}" name="Mes" totalsRowLabel="Total" dataDxfId="128" totalsRowDxfId="28"/>
    <tableColumn id="2" xr3:uid="{24A2105B-3678-48B6-808D-BC6197527E6F}" name="Ingresos SAT" totalsRowFunction="sum" dataDxfId="127" totalsRowDxfId="27"/>
    <tableColumn id="3" xr3:uid="{C2C945B2-A062-4509-93E4-57006A5574A7}" name="CFDI emitidos" totalsRowFunction="sum" dataDxfId="126" totalsRowDxfId="26"/>
    <tableColumn id="4" xr3:uid="{B4CBAD05-A0BC-402F-B14C-A94C2D85671F}" name="Depósitos bancarios" totalsRowFunction="sum" dataDxfId="125" totalsRowDxfId="25"/>
    <tableColumn id="5" xr3:uid="{ABA8C8FF-3C72-4436-A1F5-D2413A5E0C7F}" name="Dif. SAT vs CFDI" totalsRowFunction="sum" dataDxfId="124" totalsRowDxfId="24">
      <calculatedColumnFormula>IF(OR(B5="",C5=""),"",B5-C5)</calculatedColumnFormula>
    </tableColumn>
    <tableColumn id="6" xr3:uid="{77FCBC2F-7021-4669-AB48-2729EB7722CB}" name="Dif. CFDI vs Banco" totalsRowFunction="sum" dataDxfId="123" totalsRowDxfId="23">
      <calculatedColumnFormula>IF(OR(C5="",D5=""),"",C5-D5)</calculatedColumnFormula>
    </tableColumn>
    <tableColumn id="7" xr3:uid="{BBC7EE54-EC1C-430D-8E0F-0A6B7725DA29}" name="Observaciones" dataDxfId="122" totalsRowDxfId="2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B215397-81B4-4014-A444-85E734A17146}" name="Tabla6" displayName="Tabla6" ref="A4:M37" totalsRowCount="1" headerRowDxfId="121" dataDxfId="119" headerRowBorderDxfId="120" tableBorderDxfId="118" totalsRowBorderDxfId="117">
  <autoFilter ref="A4:M36" xr:uid="{BB215397-81B4-4014-A444-85E734A17146}"/>
  <tableColumns count="13">
    <tableColumn id="1" xr3:uid="{87BF259A-1139-4E40-BDBA-0F20F0E3890E}" name="Tipo de deducción" totalsRowLabel="Total" dataDxfId="116" totalsRowDxfId="12"/>
    <tableColumn id="15" xr3:uid="{525BACFA-6469-4D7E-9927-86008BD70990}" name="Folio Fiscal" dataDxfId="115" totalsRowDxfId="11"/>
    <tableColumn id="3" xr3:uid="{13DEC446-2912-47F7-BC83-D14D9CCB5999}" name="Proveedor" dataDxfId="114" totalsRowDxfId="10"/>
    <tableColumn id="4" xr3:uid="{B7C99A34-3CCC-464F-8701-F76B0CF59482}" name="RFC proveedor" dataDxfId="113" totalsRowDxfId="9"/>
    <tableColumn id="5" xr3:uid="{715A1B7B-C113-456E-A8FD-1E1C8B1A6DB9}" name="Fecha" dataDxfId="112" totalsRowDxfId="8"/>
    <tableColumn id="14" xr3:uid="{13685CBF-07EB-4ACD-9CBF-6751D113AD85}" name="Gravamen" dataDxfId="111" totalsRowDxfId="7"/>
    <tableColumn id="13" xr3:uid="{91DE8DA4-93FE-4288-AB2A-980A1C800475}" name="Sub Total" totalsRowFunction="sum" dataDxfId="110" totalsRowDxfId="6" dataCellStyle="Moneda">
      <calculatedColumnFormula>+Tabla6[[#This Row],[Total]]/1.16</calculatedColumnFormula>
    </tableColumn>
    <tableColumn id="12" xr3:uid="{0C89FB2F-3E27-4F09-BF51-A3C5FA0565CA}" name="IVA" totalsRowFunction="sum" dataDxfId="109" totalsRowDxfId="5" dataCellStyle="Moneda">
      <calculatedColumnFormula xml:space="preserve"> IF(Tabla6[[#This Row],[Gravamen]]=16%,(Tabla6[[#This Row],[Sub Total]]*0.16),IF(Tabla6[[#This Row],[Gravamen]]=0%,(Tabla6[[#This Row],[Sub Total]]*0),IF(Tabla6[[#This Row],[Gravamen]]="Excento",Tabla6[[#This Row],[Sub Total]]*0)))</calculatedColumnFormula>
    </tableColumn>
    <tableColumn id="6" xr3:uid="{5EE6FD46-B2F4-42CD-8291-84443A7A8CE3}" name="Total" totalsRowFunction="sum" dataDxfId="108" totalsRowDxfId="4">
      <calculatedColumnFormula>+Tabla6[[#This Row],[Sub Total]]+Tabla6[[#This Row],[IVA]]</calculatedColumnFormula>
    </tableColumn>
    <tableColumn id="7" xr3:uid="{A858238D-9E39-43EB-9ECD-32B716AC34F0}" name="Forma de pago" dataDxfId="107" totalsRowDxfId="3"/>
    <tableColumn id="8" xr3:uid="{2580D785-CC63-4210-ABB0-B044A213079D}" name="CFDI correcto (Sí/No)" dataDxfId="106" totalsRowDxfId="2"/>
    <tableColumn id="9" xr3:uid="{9D68CA2B-8068-4364-8945-CE0716C3520B}" name="Cumple requisitos (Sí/No)" dataDxfId="105" totalsRowDxfId="1"/>
    <tableColumn id="10" xr3:uid="{9AE277F2-E523-4204-8EA6-C1A05DCD1968}" name="Observaciones" dataDxfId="104" totalsRowDxfId="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7122D3F-68E9-42C7-906D-88E2BEC06257}" name="Tabla7" displayName="Tabla7" ref="A4:H17" totalsRowCount="1" headerRowDxfId="103" dataDxfId="101" headerRowBorderDxfId="102" tableBorderDxfId="100" totalsRowBorderDxfId="99">
  <autoFilter ref="A4:H16" xr:uid="{67122D3F-68E9-42C7-906D-88E2BEC06257}"/>
  <tableColumns count="8">
    <tableColumn id="1" xr3:uid="{C8F8E189-4C29-4F4F-B30E-1FF05E236786}" name="Mes" totalsRowLabel="Total" dataDxfId="98" totalsRowDxfId="97"/>
    <tableColumn id="2" xr3:uid="{DC89092D-FDD5-4181-9E74-AD2AC828E295}" name="ISR pagado" totalsRowFunction="sum" dataDxfId="96" totalsRowDxfId="95"/>
    <tableColumn id="3" xr3:uid="{5DE98CAB-A194-464A-A6F1-0DA6FDBE612C}" name="IVA pagado" totalsRowFunction="sum" dataDxfId="94" totalsRowDxfId="93"/>
    <tableColumn id="4" xr3:uid="{59DA8554-24E4-4C92-BC1D-719B4880A949}" name="Fecha de pago" dataDxfId="92" totalsRowDxfId="91"/>
    <tableColumn id="7" xr3:uid="{BCA1DA35-B265-4956-A9C1-1E498A22C5CA}" name="Acuse" dataDxfId="90" totalsRowDxfId="89"/>
    <tableColumn id="8" xr3:uid="{36ED4B9C-CB0F-4B51-9F42-AA6E354DA671}" name="Comprobante de pago" dataDxfId="88" totalsRowDxfId="87"/>
    <tableColumn id="5" xr3:uid="{40B96D1E-0B75-4BE9-BFB2-DE555E60A450}" name="Correcto (Sí/No)" dataDxfId="86" totalsRowDxfId="85"/>
    <tableColumn id="6" xr3:uid="{675189BC-BFE2-43AC-96F8-E1620E2A6DCE}" name="Observaciones" dataDxfId="84" totalsRowDxfId="8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4F069E3-0AC4-4E3D-81EC-F4836D01223C}" name="Tabla79" displayName="Tabla79" ref="A4:I17" totalsRowCount="1" headerRowDxfId="82" dataDxfId="80" headerRowBorderDxfId="81" tableBorderDxfId="79" totalsRowBorderDxfId="78">
  <autoFilter ref="A4:I16" xr:uid="{B4F069E3-0AC4-4E3D-81EC-F4836D01223C}"/>
  <tableColumns count="9">
    <tableColumn id="1" xr3:uid="{D127AA63-61A7-4F93-B917-E8C02ED78B3D}" name="RFC Retenedor" totalsRowLabel="Total" dataDxfId="77" totalsRowDxfId="76"/>
    <tableColumn id="2" xr3:uid="{C5CA4355-8A7C-4E35-9420-BCC422E09052}" name="ISR Retenido" totalsRowFunction="sum" dataDxfId="75" totalsRowDxfId="74"/>
    <tableColumn id="3" xr3:uid="{86FCA492-4E53-47BF-98CA-415886298D41}" name="IVA Retenido" totalsRowFunction="sum" dataDxfId="73" totalsRowDxfId="72"/>
    <tableColumn id="10" xr3:uid="{DFCCD5A6-54DD-4E07-BCA2-06691D068FC1}" name="Cedular Retenido" totalsRowFunction="sum" dataDxfId="71" totalsRowDxfId="70"/>
    <tableColumn id="4" xr3:uid="{4F31AC30-35AF-4454-A028-52AC83A3168A}" name="Fecha de pago" dataDxfId="69" totalsRowDxfId="68"/>
    <tableColumn id="7" xr3:uid="{B48CCF16-B376-46D7-99C1-3E918B80C0DD}" name="CFDI" dataDxfId="67" totalsRowDxfId="66"/>
    <tableColumn id="8" xr3:uid="{579122FB-63A7-4D99-89CC-282A8FEDD4F2}" name="Comprobante de pago" dataDxfId="65" totalsRowDxfId="64"/>
    <tableColumn id="5" xr3:uid="{F818D087-CAE2-4EDD-960A-236D78D4C56E}" name="Correcto (Sí/No)" dataDxfId="63" totalsRowDxfId="62"/>
    <tableColumn id="6" xr3:uid="{B437EB65-0BDE-4246-89A5-6681A5B10A8E}" name="Observaciones" dataDxfId="61" totalsRowDxfId="6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>
      <pane ySplit="4" topLeftCell="A5" activePane="bottomLeft" state="frozen"/>
      <selection pane="bottomLeft" activeCell="F5" sqref="F5:F13"/>
    </sheetView>
  </sheetViews>
  <sheetFormatPr baseColWidth="10" defaultColWidth="9.140625" defaultRowHeight="15"/>
  <cols>
    <col min="1" max="1" width="10" customWidth="1"/>
    <col min="2" max="2" width="16" customWidth="1"/>
    <col min="3" max="3" width="14" customWidth="1"/>
    <col min="4" max="6" width="12" customWidth="1"/>
    <col min="7" max="7" width="12.28515625" customWidth="1"/>
    <col min="8" max="8" width="27.28515625" customWidth="1"/>
    <col min="9" max="9" width="28" customWidth="1"/>
  </cols>
  <sheetData>
    <row r="1" spans="1:11" ht="27.95" customHeight="1">
      <c r="A1" s="67" t="s">
        <v>29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4" customHeight="1">
      <c r="A2" s="69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4" spans="1:11" ht="28.5" customHeight="1">
      <c r="A4" s="9" t="s">
        <v>1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58</v>
      </c>
      <c r="G4" s="10" t="s">
        <v>46</v>
      </c>
      <c r="H4" s="10" t="s">
        <v>34</v>
      </c>
      <c r="I4" s="11" t="s">
        <v>7</v>
      </c>
    </row>
    <row r="5" spans="1:11">
      <c r="A5" s="7" t="s">
        <v>8</v>
      </c>
      <c r="B5" s="3"/>
      <c r="C5" s="3"/>
      <c r="D5" s="3"/>
      <c r="E5" s="3">
        <f>+Tabla4[[#This Row],[Ingreso bruto]]-Tabla4[[#This Row],[ISR retenido]]</f>
        <v>0</v>
      </c>
      <c r="F5" s="3"/>
      <c r="G5" s="3">
        <f>+E5-F5</f>
        <v>0</v>
      </c>
      <c r="H5" s="5"/>
      <c r="I5" s="8"/>
    </row>
    <row r="6" spans="1:11">
      <c r="A6" s="7" t="s">
        <v>9</v>
      </c>
      <c r="B6" s="3"/>
      <c r="C6" s="3"/>
      <c r="D6" s="3"/>
      <c r="E6" s="3">
        <f>+Tabla4[[#This Row],[Ingreso bruto]]-Tabla4[[#This Row],[ISR retenido]]</f>
        <v>0</v>
      </c>
      <c r="F6" s="3"/>
      <c r="G6" s="3">
        <f t="shared" ref="G6:G16" si="0">+E6-F6</f>
        <v>0</v>
      </c>
      <c r="H6" s="5"/>
      <c r="I6" s="8"/>
    </row>
    <row r="7" spans="1:11">
      <c r="A7" s="7" t="s">
        <v>10</v>
      </c>
      <c r="B7" s="3"/>
      <c r="C7" s="3"/>
      <c r="D7" s="3"/>
      <c r="E7" s="3">
        <f>+Tabla4[[#This Row],[Ingreso bruto]]-Tabla4[[#This Row],[ISR retenido]]</f>
        <v>0</v>
      </c>
      <c r="F7" s="3"/>
      <c r="G7" s="3">
        <f t="shared" si="0"/>
        <v>0</v>
      </c>
      <c r="H7" s="5"/>
      <c r="I7" s="8"/>
    </row>
    <row r="8" spans="1:11">
      <c r="A8" s="7" t="s">
        <v>11</v>
      </c>
      <c r="B8" s="3"/>
      <c r="C8" s="3"/>
      <c r="D8" s="3"/>
      <c r="E8" s="3">
        <f>+Tabla4[[#This Row],[Ingreso bruto]]-Tabla4[[#This Row],[ISR retenido]]</f>
        <v>0</v>
      </c>
      <c r="F8" s="3"/>
      <c r="G8" s="3">
        <f t="shared" si="0"/>
        <v>0</v>
      </c>
      <c r="H8" s="5"/>
      <c r="I8" s="8"/>
    </row>
    <row r="9" spans="1:11">
      <c r="A9" s="7" t="s">
        <v>12</v>
      </c>
      <c r="B9" s="3"/>
      <c r="C9" s="3"/>
      <c r="D9" s="3"/>
      <c r="E9" s="3">
        <f>+Tabla4[[#This Row],[Ingreso bruto]]-Tabla4[[#This Row],[ISR retenido]]</f>
        <v>0</v>
      </c>
      <c r="F9" s="3"/>
      <c r="G9" s="3">
        <f t="shared" si="0"/>
        <v>0</v>
      </c>
      <c r="H9" s="5"/>
      <c r="I9" s="8"/>
    </row>
    <row r="10" spans="1:11">
      <c r="A10" s="7" t="s">
        <v>13</v>
      </c>
      <c r="B10" s="3"/>
      <c r="C10" s="3"/>
      <c r="D10" s="3"/>
      <c r="E10" s="3">
        <f>+Tabla4[[#This Row],[Ingreso bruto]]-Tabla4[[#This Row],[ISR retenido]]</f>
        <v>0</v>
      </c>
      <c r="F10" s="3"/>
      <c r="G10" s="3">
        <f t="shared" si="0"/>
        <v>0</v>
      </c>
      <c r="H10" s="5"/>
      <c r="I10" s="8"/>
    </row>
    <row r="11" spans="1:11">
      <c r="A11" s="7" t="s">
        <v>14</v>
      </c>
      <c r="B11" s="3"/>
      <c r="C11" s="3"/>
      <c r="D11" s="3"/>
      <c r="E11" s="3">
        <f>+Tabla4[[#This Row],[Ingreso bruto]]-Tabla4[[#This Row],[ISR retenido]]</f>
        <v>0</v>
      </c>
      <c r="F11" s="3"/>
      <c r="G11" s="3">
        <f t="shared" si="0"/>
        <v>0</v>
      </c>
      <c r="H11" s="5"/>
      <c r="I11" s="8"/>
    </row>
    <row r="12" spans="1:11">
      <c r="A12" s="7" t="s">
        <v>15</v>
      </c>
      <c r="B12" s="3"/>
      <c r="C12" s="3"/>
      <c r="D12" s="3"/>
      <c r="E12" s="3">
        <f>+Tabla4[[#This Row],[Ingreso bruto]]-Tabla4[[#This Row],[ISR retenido]]</f>
        <v>0</v>
      </c>
      <c r="F12" s="3"/>
      <c r="G12" s="3">
        <f t="shared" si="0"/>
        <v>0</v>
      </c>
      <c r="H12" s="5"/>
      <c r="I12" s="8"/>
    </row>
    <row r="13" spans="1:11">
      <c r="A13" s="7" t="s">
        <v>16</v>
      </c>
      <c r="B13" s="3"/>
      <c r="C13" s="3"/>
      <c r="D13" s="3"/>
      <c r="E13" s="3">
        <f>+Tabla4[[#This Row],[Ingreso bruto]]-Tabla4[[#This Row],[ISR retenido]]</f>
        <v>0</v>
      </c>
      <c r="F13" s="3"/>
      <c r="G13" s="3">
        <f t="shared" si="0"/>
        <v>0</v>
      </c>
      <c r="H13" s="5"/>
      <c r="I13" s="8"/>
    </row>
    <row r="14" spans="1:11">
      <c r="A14" s="7" t="s">
        <v>17</v>
      </c>
      <c r="B14" s="3"/>
      <c r="C14" s="3"/>
      <c r="D14" s="3"/>
      <c r="E14" s="3">
        <f>+Tabla4[[#This Row],[Ingreso bruto]]-Tabla4[[#This Row],[ISR retenido]]</f>
        <v>0</v>
      </c>
      <c r="F14" s="3"/>
      <c r="G14" s="3">
        <f t="shared" si="0"/>
        <v>0</v>
      </c>
      <c r="H14" s="5"/>
      <c r="I14" s="8"/>
    </row>
    <row r="15" spans="1:11">
      <c r="A15" s="7" t="s">
        <v>18</v>
      </c>
      <c r="B15" s="3"/>
      <c r="C15" s="3"/>
      <c r="D15" s="3"/>
      <c r="E15" s="3">
        <f>+Tabla4[[#This Row],[Ingreso bruto]]-Tabla4[[#This Row],[ISR retenido]]</f>
        <v>0</v>
      </c>
      <c r="F15" s="3"/>
      <c r="G15" s="3">
        <f t="shared" si="0"/>
        <v>0</v>
      </c>
      <c r="H15" s="5"/>
      <c r="I15" s="8"/>
    </row>
    <row r="16" spans="1:11">
      <c r="A16" s="12" t="s">
        <v>19</v>
      </c>
      <c r="B16" s="13"/>
      <c r="C16" s="13"/>
      <c r="D16" s="13"/>
      <c r="E16" s="13">
        <f>+Tabla4[[#This Row],[Ingreso bruto]]-Tabla4[[#This Row],[ISR retenido]]</f>
        <v>0</v>
      </c>
      <c r="F16" s="13"/>
      <c r="G16" s="13">
        <f t="shared" si="0"/>
        <v>0</v>
      </c>
      <c r="H16" s="20"/>
      <c r="I16" s="14"/>
    </row>
    <row r="17" spans="1:9">
      <c r="A17" s="12" t="s">
        <v>52</v>
      </c>
      <c r="B17" s="24">
        <f>SUBTOTAL(109,Tabla4[Ingreso bruto])</f>
        <v>0</v>
      </c>
      <c r="C17" s="24">
        <f>SUBTOTAL(109,Tabla4[ISR retenido])</f>
        <v>0</v>
      </c>
      <c r="D17" s="24">
        <f>SUBTOTAL(109,Tabla4[Subsidio])</f>
        <v>0</v>
      </c>
      <c r="E17" s="24">
        <f>SUBTOTAL(109,Tabla4[Neto])</f>
        <v>0</v>
      </c>
      <c r="F17" s="24">
        <f>SUBTOTAL(109,Tabla4[VS Banco])</f>
        <v>0</v>
      </c>
      <c r="G17" s="24">
        <f>SUBTOTAL(109,Tabla4[Diferencia])</f>
        <v>0</v>
      </c>
      <c r="H17" s="22"/>
      <c r="I17" s="23">
        <f>SUBTOTAL(103,Tabla4[Observaciones])</f>
        <v>0</v>
      </c>
    </row>
  </sheetData>
  <mergeCells count="2">
    <mergeCell ref="A1:K1"/>
    <mergeCell ref="A2:K2"/>
  </mergeCells>
  <conditionalFormatting sqref="H5:H16">
    <cfRule type="cellIs" dxfId="21" priority="1" operator="equal">
      <formula>"No"</formula>
    </cfRule>
  </conditionalFormatting>
  <dataValidations count="1">
    <dataValidation type="list" allowBlank="1" sqref="H5:H16" xr:uid="{00000000-0002-0000-0200-000000000000}">
      <formula1>"Sí,No"</formula1>
    </dataValidation>
  </dataValidation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workbookViewId="0">
      <pane ySplit="4" topLeftCell="A5" activePane="bottomLeft" state="frozen"/>
      <selection pane="bottomLeft" activeCell="H5" sqref="H5"/>
    </sheetView>
  </sheetViews>
  <sheetFormatPr baseColWidth="10" defaultColWidth="9.140625" defaultRowHeight="15"/>
  <cols>
    <col min="1" max="1" width="16.28515625" customWidth="1"/>
    <col min="2" max="2" width="32" customWidth="1"/>
    <col min="3" max="3" width="17.42578125" customWidth="1"/>
    <col min="4" max="5" width="12" customWidth="1"/>
    <col min="6" max="6" width="14" customWidth="1"/>
    <col min="7" max="7" width="11.28515625" customWidth="1"/>
    <col min="8" max="8" width="37.28515625" customWidth="1"/>
    <col min="9" max="9" width="28" customWidth="1"/>
  </cols>
  <sheetData>
    <row r="1" spans="1:11" ht="27.95" customHeight="1">
      <c r="A1" s="67" t="s">
        <v>20</v>
      </c>
      <c r="B1" s="68"/>
      <c r="C1" s="68"/>
      <c r="D1" s="68"/>
      <c r="E1" s="68"/>
      <c r="F1" s="68"/>
      <c r="G1" s="68"/>
      <c r="H1" s="68"/>
      <c r="I1" s="68"/>
    </row>
    <row r="2" spans="1:11" ht="24" customHeight="1">
      <c r="A2" s="69" t="s">
        <v>0</v>
      </c>
      <c r="B2" s="68"/>
      <c r="C2" s="68"/>
      <c r="D2" s="68"/>
      <c r="E2" s="68"/>
      <c r="F2" s="68"/>
      <c r="G2" s="68"/>
      <c r="H2" s="68"/>
      <c r="I2" s="68"/>
    </row>
    <row r="4" spans="1:11" ht="29.25" customHeight="1">
      <c r="A4" s="18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30" t="s">
        <v>60</v>
      </c>
      <c r="G4" s="30" t="s">
        <v>96</v>
      </c>
      <c r="H4" s="1" t="s">
        <v>97</v>
      </c>
      <c r="I4" s="1" t="s">
        <v>27</v>
      </c>
      <c r="J4" s="1" t="s">
        <v>28</v>
      </c>
      <c r="K4" s="19" t="s">
        <v>7</v>
      </c>
    </row>
    <row r="5" spans="1:11" s="77" customFormat="1">
      <c r="A5" s="78"/>
      <c r="B5" s="79"/>
      <c r="C5" s="80"/>
      <c r="D5" s="81"/>
      <c r="E5" s="82"/>
      <c r="F5" s="83"/>
      <c r="G5" s="83">
        <f>+Tabla5[[#This Row],[Monto]]-Tabla5[[#This Row],[BANCOS]]</f>
        <v>0</v>
      </c>
      <c r="H5" s="79"/>
      <c r="I5" s="80"/>
      <c r="J5" s="80"/>
      <c r="K5" s="84"/>
    </row>
    <row r="6" spans="1:11" s="77" customFormat="1">
      <c r="A6" s="78"/>
      <c r="B6" s="80"/>
      <c r="C6" s="80"/>
      <c r="D6" s="81"/>
      <c r="E6" s="82"/>
      <c r="F6" s="83"/>
      <c r="G6" s="83">
        <f>+Tabla5[[#This Row],[Monto]]-Tabla5[[#This Row],[BANCOS]]</f>
        <v>0</v>
      </c>
      <c r="H6" s="79"/>
      <c r="I6" s="80"/>
      <c r="J6" s="80"/>
      <c r="K6" s="84"/>
    </row>
    <row r="7" spans="1:11" s="77" customFormat="1">
      <c r="A7" s="78"/>
      <c r="B7" s="80"/>
      <c r="C7" s="80"/>
      <c r="D7" s="81"/>
      <c r="E7" s="82"/>
      <c r="F7" s="83"/>
      <c r="G7" s="83">
        <f>+Tabla5[[#This Row],[Monto]]-Tabla5[[#This Row],[BANCOS]]</f>
        <v>0</v>
      </c>
      <c r="H7" s="79"/>
      <c r="I7" s="80"/>
      <c r="J7" s="80"/>
      <c r="K7" s="84"/>
    </row>
    <row r="8" spans="1:11" s="77" customFormat="1">
      <c r="A8" s="78"/>
      <c r="B8" s="80"/>
      <c r="C8" s="80"/>
      <c r="D8" s="81"/>
      <c r="E8" s="82"/>
      <c r="F8" s="83"/>
      <c r="G8" s="83">
        <f>+Tabla5[[#This Row],[Monto]]-Tabla5[[#This Row],[BANCOS]]</f>
        <v>0</v>
      </c>
      <c r="H8" s="79"/>
      <c r="I8" s="80"/>
      <c r="J8" s="80"/>
      <c r="K8" s="84"/>
    </row>
    <row r="9" spans="1:11" s="77" customFormat="1">
      <c r="A9" s="78"/>
      <c r="B9" s="80"/>
      <c r="C9" s="80"/>
      <c r="D9" s="81"/>
      <c r="E9" s="82"/>
      <c r="F9" s="83"/>
      <c r="G9" s="83">
        <f>+Tabla5[[#This Row],[Monto]]-Tabla5[[#This Row],[BANCOS]]</f>
        <v>0</v>
      </c>
      <c r="H9" s="79"/>
      <c r="I9" s="80"/>
      <c r="J9" s="80"/>
      <c r="K9" s="84"/>
    </row>
    <row r="10" spans="1:11" s="77" customFormat="1">
      <c r="A10" s="78"/>
      <c r="B10" s="80"/>
      <c r="C10" s="80"/>
      <c r="D10" s="81"/>
      <c r="E10" s="82"/>
      <c r="F10" s="83"/>
      <c r="G10" s="83">
        <f>+Tabla5[[#This Row],[Monto]]-Tabla5[[#This Row],[BANCOS]]</f>
        <v>0</v>
      </c>
      <c r="H10" s="79"/>
      <c r="I10" s="80"/>
      <c r="J10" s="80"/>
      <c r="K10" s="84"/>
    </row>
    <row r="11" spans="1:11" s="77" customFormat="1">
      <c r="A11" s="78"/>
      <c r="B11" s="80"/>
      <c r="C11" s="80"/>
      <c r="D11" s="81"/>
      <c r="E11" s="82"/>
      <c r="F11" s="83"/>
      <c r="G11" s="83">
        <f>+Tabla5[[#This Row],[Monto]]-Tabla5[[#This Row],[BANCOS]]</f>
        <v>0</v>
      </c>
      <c r="H11" s="79"/>
      <c r="I11" s="80"/>
      <c r="J11" s="80"/>
      <c r="K11" s="84"/>
    </row>
    <row r="12" spans="1:11" s="77" customFormat="1">
      <c r="A12" s="78"/>
      <c r="B12" s="80"/>
      <c r="C12" s="80"/>
      <c r="D12" s="81"/>
      <c r="E12" s="82"/>
      <c r="F12" s="83"/>
      <c r="G12" s="83">
        <f>+Tabla5[[#This Row],[Monto]]-Tabla5[[#This Row],[BANCOS]]</f>
        <v>0</v>
      </c>
      <c r="H12" s="79"/>
      <c r="I12" s="80"/>
      <c r="J12" s="80"/>
      <c r="K12" s="84"/>
    </row>
    <row r="13" spans="1:11" s="77" customFormat="1">
      <c r="A13" s="78"/>
      <c r="B13" s="80"/>
      <c r="C13" s="80"/>
      <c r="D13" s="81"/>
      <c r="E13" s="82"/>
      <c r="F13" s="83"/>
      <c r="G13" s="83">
        <f>+Tabla5[[#This Row],[Monto]]-Tabla5[[#This Row],[BANCOS]]</f>
        <v>0</v>
      </c>
      <c r="H13" s="79"/>
      <c r="I13" s="80"/>
      <c r="J13" s="80"/>
      <c r="K13" s="84"/>
    </row>
    <row r="14" spans="1:11">
      <c r="A14" s="78"/>
      <c r="B14" s="79"/>
      <c r="C14" s="79"/>
      <c r="D14" s="81"/>
      <c r="E14" s="82"/>
      <c r="F14" s="83"/>
      <c r="G14" s="83">
        <f>+Tabla5[[#This Row],[Monto]]-Tabla5[[#This Row],[BANCOS]]</f>
        <v>0</v>
      </c>
      <c r="H14" s="79"/>
      <c r="I14" s="80"/>
      <c r="J14" s="80"/>
      <c r="K14" s="84"/>
    </row>
    <row r="15" spans="1:11">
      <c r="A15" s="85"/>
      <c r="B15" s="86"/>
      <c r="C15" s="86"/>
      <c r="D15" s="87"/>
      <c r="E15" s="88"/>
      <c r="F15" s="86"/>
      <c r="G15" s="89">
        <f>+Tabla5[[#This Row],[Monto]]-Tabla5[[#This Row],[BANCOS]]</f>
        <v>0</v>
      </c>
      <c r="H15" s="79"/>
      <c r="I15" s="86"/>
      <c r="J15" s="86"/>
      <c r="K15" s="90"/>
    </row>
    <row r="16" spans="1:11">
      <c r="A16" s="78"/>
      <c r="B16" s="80"/>
      <c r="C16" s="80"/>
      <c r="D16" s="81"/>
      <c r="E16" s="82"/>
      <c r="F16" s="80"/>
      <c r="G16" s="83">
        <f>+Tabla5[[#This Row],[Monto]]-Tabla5[[#This Row],[BANCOS]]</f>
        <v>0</v>
      </c>
      <c r="H16" s="79"/>
      <c r="I16" s="80"/>
      <c r="J16" s="80"/>
      <c r="K16" s="84"/>
    </row>
    <row r="17" spans="1:11">
      <c r="A17" s="91" t="s">
        <v>52</v>
      </c>
      <c r="B17" s="92"/>
      <c r="C17" s="92"/>
      <c r="D17" s="92"/>
      <c r="E17" s="93">
        <f>SUBTOTAL(109,Tabla5[Monto])</f>
        <v>0</v>
      </c>
      <c r="F17" s="92"/>
      <c r="G17" s="92"/>
      <c r="H17" s="92"/>
      <c r="I17" s="92"/>
      <c r="J17" s="92"/>
      <c r="K17" s="94"/>
    </row>
    <row r="18" spans="1:11">
      <c r="E18" s="53">
        <f>+Tabla5[[#Totals],[Monto]]-E10-E7-E5</f>
        <v>0</v>
      </c>
    </row>
  </sheetData>
  <mergeCells count="2">
    <mergeCell ref="A1:I1"/>
    <mergeCell ref="A2:I2"/>
  </mergeCells>
  <conditionalFormatting sqref="I5:J16">
    <cfRule type="cellIs" dxfId="20" priority="1" operator="equal">
      <formula>"No"</formula>
    </cfRule>
  </conditionalFormatting>
  <dataValidations count="3">
    <dataValidation type="list" allowBlank="1" sqref="I5:J16" xr:uid="{00000000-0002-0000-0100-000000000000}">
      <formula1>"Sí,No"</formula1>
    </dataValidation>
    <dataValidation type="list" allowBlank="1" showInputMessage="1" showErrorMessage="1" sqref="A5:A16" xr:uid="{B32D8219-FF5F-4672-98AA-3FE3CD46DE7D}">
      <formula1>"Gastos médicos, Gastos funerarios, Intereses, Donativos, Aportacines al retiro, Colegiaturas,  "</formula1>
    </dataValidation>
    <dataValidation type="list" allowBlank="1" showInputMessage="1" showErrorMessage="1" sqref="H5:H16" xr:uid="{DD3A794A-60AB-4B50-A165-695D6F8706D3}">
      <formula1>"01-Efectivo, 28-Tarjeta de débito, 03-Transferencia electrónica de fondos"</formula1>
    </dataValidation>
  </dataValidation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E97A-73AF-45BC-A2E4-6578808EAFDC}">
  <dimension ref="A1:W23"/>
  <sheetViews>
    <sheetView workbookViewId="0">
      <selection activeCell="T6" sqref="S6:T6"/>
    </sheetView>
  </sheetViews>
  <sheetFormatPr baseColWidth="10" defaultRowHeight="15"/>
  <cols>
    <col min="1" max="1" width="8.85546875" style="15" bestFit="1" customWidth="1"/>
    <col min="2" max="2" width="12.7109375" style="15" customWidth="1"/>
    <col min="3" max="3" width="7" style="15" customWidth="1"/>
    <col min="4" max="4" width="6.7109375" style="15" customWidth="1"/>
    <col min="5" max="5" width="13.28515625" style="15" customWidth="1"/>
    <col min="6" max="7" width="11.42578125" style="15"/>
    <col min="8" max="8" width="5.7109375" style="15" customWidth="1"/>
    <col min="9" max="9" width="6.140625" style="15" customWidth="1"/>
    <col min="10" max="16" width="11.42578125" style="15"/>
    <col min="17" max="17" width="6" style="15" customWidth="1"/>
    <col min="18" max="18" width="6.28515625" style="15" customWidth="1"/>
    <col min="19" max="19" width="12.5703125" style="15" bestFit="1" customWidth="1"/>
    <col min="20" max="16384" width="11.42578125" style="15"/>
  </cols>
  <sheetData>
    <row r="1" spans="1:23" ht="15.75" thickBot="1"/>
    <row r="2" spans="1:23" ht="15.75">
      <c r="A2" s="31"/>
      <c r="B2" s="32"/>
      <c r="C2" s="32"/>
      <c r="D2" s="32"/>
      <c r="E2" s="32"/>
      <c r="F2" s="32"/>
      <c r="G2" s="33"/>
      <c r="J2" s="31"/>
      <c r="K2" s="32"/>
      <c r="L2" s="32"/>
      <c r="M2" s="32"/>
      <c r="N2" s="32"/>
      <c r="O2" s="32"/>
      <c r="P2" s="33"/>
      <c r="S2" s="47" t="s">
        <v>83</v>
      </c>
      <c r="T2" s="32"/>
      <c r="U2" s="32"/>
      <c r="V2" s="32"/>
      <c r="W2" s="33"/>
    </row>
    <row r="3" spans="1:23" ht="15.75">
      <c r="A3" s="34"/>
      <c r="G3" s="35"/>
      <c r="J3" s="34" t="s">
        <v>71</v>
      </c>
      <c r="P3" s="35"/>
      <c r="S3" s="48" t="s">
        <v>84</v>
      </c>
      <c r="W3" s="35"/>
    </row>
    <row r="4" spans="1:23" ht="15.75">
      <c r="A4" s="34"/>
      <c r="G4" s="35"/>
      <c r="J4" s="36" t="s">
        <v>72</v>
      </c>
      <c r="P4" s="35"/>
      <c r="S4" s="48" t="s">
        <v>85</v>
      </c>
      <c r="W4" s="35"/>
    </row>
    <row r="5" spans="1:23" ht="15.75">
      <c r="A5" s="34"/>
      <c r="G5" s="35"/>
      <c r="J5" s="37">
        <f>A11*365</f>
        <v>41296.1</v>
      </c>
      <c r="P5" s="35"/>
      <c r="S5" s="48" t="s">
        <v>86</v>
      </c>
      <c r="W5" s="35"/>
    </row>
    <row r="6" spans="1:23" ht="15.75" thickBot="1">
      <c r="A6" s="34"/>
      <c r="G6" s="35"/>
      <c r="J6" s="42"/>
      <c r="K6" s="39"/>
      <c r="L6" s="39"/>
      <c r="M6" s="39"/>
      <c r="N6" s="39"/>
      <c r="O6" s="39"/>
      <c r="P6" s="40"/>
      <c r="S6" s="37">
        <f>+Tabla4[[#Totals],[Ingreso bruto]]*0.1</f>
        <v>0</v>
      </c>
      <c r="T6" s="15" t="s">
        <v>87</v>
      </c>
      <c r="W6" s="35"/>
    </row>
    <row r="7" spans="1:23" ht="15.75" thickBot="1">
      <c r="A7" s="34"/>
      <c r="G7" s="35"/>
      <c r="J7" s="34"/>
      <c r="P7" s="35"/>
      <c r="S7" s="43">
        <f>+E11</f>
        <v>206480.50000000003</v>
      </c>
      <c r="T7" s="39" t="s">
        <v>88</v>
      </c>
      <c r="U7" s="39"/>
      <c r="V7" s="39"/>
      <c r="W7" s="40"/>
    </row>
    <row r="8" spans="1:23" ht="15.75">
      <c r="A8" s="34"/>
      <c r="G8" s="35"/>
      <c r="J8" s="38" t="s">
        <v>73</v>
      </c>
      <c r="P8" s="35"/>
    </row>
    <row r="9" spans="1:23" ht="16.5" thickBot="1">
      <c r="A9" s="34" t="s">
        <v>70</v>
      </c>
      <c r="G9" s="35"/>
      <c r="J9" s="44" t="s">
        <v>74</v>
      </c>
      <c r="P9" s="35"/>
    </row>
    <row r="10" spans="1:23" ht="15.75">
      <c r="A10" s="34" t="s">
        <v>54</v>
      </c>
      <c r="B10" s="15">
        <v>2025</v>
      </c>
      <c r="E10" s="15" t="s">
        <v>56</v>
      </c>
      <c r="G10" s="35"/>
      <c r="J10" s="44" t="s">
        <v>75</v>
      </c>
      <c r="P10" s="35"/>
      <c r="S10" s="47" t="s">
        <v>89</v>
      </c>
      <c r="T10" s="32"/>
      <c r="U10" s="33"/>
    </row>
    <row r="11" spans="1:23" ht="18">
      <c r="A11" s="34">
        <v>113.14</v>
      </c>
      <c r="B11" s="15" t="s">
        <v>55</v>
      </c>
      <c r="C11" s="15">
        <v>5</v>
      </c>
      <c r="D11" s="15">
        <f>+A11*C11</f>
        <v>565.70000000000005</v>
      </c>
      <c r="E11" s="41">
        <f>+D11*365</f>
        <v>206480.50000000003</v>
      </c>
      <c r="G11" s="35"/>
      <c r="J11" s="45" t="s">
        <v>76</v>
      </c>
      <c r="P11" s="35"/>
      <c r="S11" s="48" t="s">
        <v>90</v>
      </c>
      <c r="U11" s="35"/>
    </row>
    <row r="12" spans="1:23" ht="15.75">
      <c r="A12" s="34"/>
      <c r="G12" s="35"/>
      <c r="J12" s="34"/>
      <c r="P12" s="35"/>
      <c r="S12" s="48" t="s">
        <v>91</v>
      </c>
      <c r="U12" s="35"/>
    </row>
    <row r="13" spans="1:23" ht="15.75">
      <c r="A13" s="34" t="s">
        <v>57</v>
      </c>
      <c r="B13" s="41">
        <f>+Tabla4[[#Totals],[Ingreso bruto]]*0.15</f>
        <v>0</v>
      </c>
      <c r="G13" s="35"/>
      <c r="J13" s="34" t="s">
        <v>77</v>
      </c>
      <c r="P13" s="35"/>
      <c r="S13" s="48" t="s">
        <v>92</v>
      </c>
      <c r="U13" s="35"/>
    </row>
    <row r="14" spans="1:23" ht="16.5" thickBot="1">
      <c r="A14" s="42"/>
      <c r="B14" s="39"/>
      <c r="C14" s="39"/>
      <c r="D14" s="39"/>
      <c r="E14" s="39"/>
      <c r="F14" s="39"/>
      <c r="G14" s="40"/>
      <c r="J14" s="34"/>
      <c r="P14" s="35"/>
      <c r="S14" s="48" t="s">
        <v>93</v>
      </c>
      <c r="U14" s="35"/>
    </row>
    <row r="15" spans="1:23" ht="15.75">
      <c r="J15" s="46" t="s">
        <v>78</v>
      </c>
      <c r="P15" s="35"/>
      <c r="S15" s="48" t="s">
        <v>94</v>
      </c>
      <c r="U15" s="35"/>
    </row>
    <row r="16" spans="1:23" ht="16.5" thickBot="1">
      <c r="J16" s="34"/>
      <c r="P16" s="35"/>
      <c r="S16" s="49" t="s">
        <v>95</v>
      </c>
      <c r="T16" s="39"/>
      <c r="U16" s="40"/>
    </row>
    <row r="17" spans="10:16">
      <c r="J17" s="34" t="s">
        <v>79</v>
      </c>
      <c r="P17" s="35"/>
    </row>
    <row r="18" spans="10:16">
      <c r="J18" s="34"/>
      <c r="P18" s="35"/>
    </row>
    <row r="19" spans="10:16" ht="18">
      <c r="J19" s="45" t="s">
        <v>80</v>
      </c>
      <c r="P19" s="35"/>
    </row>
    <row r="20" spans="10:16">
      <c r="J20" s="34"/>
      <c r="P20" s="35"/>
    </row>
    <row r="21" spans="10:16">
      <c r="J21" s="34" t="s">
        <v>81</v>
      </c>
      <c r="P21" s="35"/>
    </row>
    <row r="22" spans="10:16">
      <c r="J22" s="34"/>
      <c r="P22" s="35"/>
    </row>
    <row r="23" spans="10:16" ht="15.75" thickBot="1">
      <c r="J23" s="42" t="s">
        <v>82</v>
      </c>
      <c r="K23" s="39"/>
      <c r="L23" s="39"/>
      <c r="M23" s="39"/>
      <c r="N23" s="39"/>
      <c r="O23" s="39"/>
      <c r="P23" s="4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workbookViewId="0">
      <pane ySplit="4" topLeftCell="A7" activePane="bottomLeft" state="frozen"/>
      <selection pane="bottomLeft" activeCell="G7" sqref="G7:G16"/>
    </sheetView>
  </sheetViews>
  <sheetFormatPr baseColWidth="10" defaultColWidth="9.140625" defaultRowHeight="15"/>
  <cols>
    <col min="1" max="1" width="10" customWidth="1"/>
    <col min="2" max="3" width="16" customWidth="1"/>
    <col min="4" max="4" width="20.85546875" customWidth="1"/>
    <col min="5" max="5" width="16.7109375" customWidth="1"/>
    <col min="6" max="6" width="18.7109375" customWidth="1"/>
    <col min="7" max="7" width="28" customWidth="1"/>
  </cols>
  <sheetData>
    <row r="1" spans="1:9" ht="27.95" customHeight="1">
      <c r="A1" s="67" t="s">
        <v>98</v>
      </c>
      <c r="B1" s="68"/>
      <c r="C1" s="68"/>
      <c r="D1" s="68"/>
      <c r="E1" s="68"/>
      <c r="F1" s="68"/>
      <c r="G1" s="68"/>
      <c r="H1" s="68"/>
      <c r="I1" s="68"/>
    </row>
    <row r="2" spans="1:9" ht="24" customHeight="1">
      <c r="A2" s="69" t="s">
        <v>0</v>
      </c>
      <c r="B2" s="68"/>
      <c r="C2" s="68"/>
      <c r="D2" s="68"/>
      <c r="E2" s="68"/>
      <c r="F2" s="68"/>
      <c r="G2" s="68"/>
      <c r="H2" s="68"/>
      <c r="I2" s="68"/>
    </row>
    <row r="4" spans="1:9" ht="21.95" customHeight="1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1" t="s">
        <v>7</v>
      </c>
    </row>
    <row r="5" spans="1:9" ht="30">
      <c r="A5" s="54" t="s">
        <v>8</v>
      </c>
      <c r="B5" s="52">
        <v>100000</v>
      </c>
      <c r="C5" s="52">
        <v>100000</v>
      </c>
      <c r="D5" s="52">
        <v>50000</v>
      </c>
      <c r="E5" s="55">
        <f>IF(OR(B5="",C5=""),"",B5-C5)</f>
        <v>0</v>
      </c>
      <c r="F5" s="55">
        <f>IF(OR(C5="",D5=""),"",C5-D5)</f>
        <v>50000</v>
      </c>
      <c r="G5" s="56" t="s">
        <v>99</v>
      </c>
    </row>
    <row r="6" spans="1:9">
      <c r="A6" s="7" t="s">
        <v>9</v>
      </c>
      <c r="B6" s="3">
        <v>150000</v>
      </c>
      <c r="C6" s="3">
        <v>150000</v>
      </c>
      <c r="D6" s="3">
        <v>150000</v>
      </c>
      <c r="E6" s="4">
        <f t="shared" ref="E6:E16" si="0">IF(OR(B6="",C6=""),"",B6-C6)</f>
        <v>0</v>
      </c>
      <c r="F6" s="4">
        <f t="shared" ref="F6:F16" si="1">IF(OR(C6="",D6=""),"",C6-D6)</f>
        <v>0</v>
      </c>
      <c r="G6" s="8"/>
    </row>
    <row r="7" spans="1:9">
      <c r="A7" s="95"/>
      <c r="B7" s="82"/>
      <c r="C7" s="82"/>
      <c r="D7" s="82"/>
      <c r="E7" s="96" t="str">
        <f t="shared" si="0"/>
        <v/>
      </c>
      <c r="F7" s="96" t="str">
        <f>IF(OR(C7="",D7=""),"",C7-D7)</f>
        <v/>
      </c>
      <c r="G7" s="97"/>
    </row>
    <row r="8" spans="1:9">
      <c r="A8" s="95"/>
      <c r="B8" s="82"/>
      <c r="C8" s="82"/>
      <c r="D8" s="82"/>
      <c r="E8" s="96" t="str">
        <f t="shared" si="0"/>
        <v/>
      </c>
      <c r="F8" s="96" t="str">
        <f t="shared" si="1"/>
        <v/>
      </c>
      <c r="G8" s="84"/>
    </row>
    <row r="9" spans="1:9">
      <c r="A9" s="95"/>
      <c r="B9" s="82"/>
      <c r="C9" s="82"/>
      <c r="D9" s="82"/>
      <c r="E9" s="96" t="str">
        <f t="shared" si="0"/>
        <v/>
      </c>
      <c r="F9" s="96" t="str">
        <f t="shared" si="1"/>
        <v/>
      </c>
      <c r="G9" s="97"/>
    </row>
    <row r="10" spans="1:9">
      <c r="A10" s="95"/>
      <c r="B10" s="82"/>
      <c r="C10" s="82"/>
      <c r="D10" s="82"/>
      <c r="E10" s="96" t="str">
        <f t="shared" si="0"/>
        <v/>
      </c>
      <c r="F10" s="96" t="str">
        <f t="shared" si="1"/>
        <v/>
      </c>
      <c r="G10" s="84"/>
    </row>
    <row r="11" spans="1:9">
      <c r="A11" s="95"/>
      <c r="B11" s="82"/>
      <c r="C11" s="82"/>
      <c r="D11" s="82"/>
      <c r="E11" s="96" t="str">
        <f t="shared" si="0"/>
        <v/>
      </c>
      <c r="F11" s="96" t="str">
        <f t="shared" si="1"/>
        <v/>
      </c>
      <c r="G11" s="84"/>
    </row>
    <row r="12" spans="1:9">
      <c r="A12" s="95"/>
      <c r="B12" s="82"/>
      <c r="C12" s="82"/>
      <c r="D12" s="82"/>
      <c r="E12" s="96" t="str">
        <f t="shared" si="0"/>
        <v/>
      </c>
      <c r="F12" s="96" t="str">
        <f t="shared" si="1"/>
        <v/>
      </c>
      <c r="G12" s="97"/>
    </row>
    <row r="13" spans="1:9">
      <c r="A13" s="95"/>
      <c r="B13" s="82"/>
      <c r="C13" s="82"/>
      <c r="D13" s="82"/>
      <c r="E13" s="96" t="str">
        <f t="shared" si="0"/>
        <v/>
      </c>
      <c r="F13" s="96" t="str">
        <f t="shared" si="1"/>
        <v/>
      </c>
      <c r="G13" s="97"/>
    </row>
    <row r="14" spans="1:9">
      <c r="A14" s="95"/>
      <c r="B14" s="82"/>
      <c r="C14" s="82"/>
      <c r="D14" s="82"/>
      <c r="E14" s="96" t="str">
        <f t="shared" si="0"/>
        <v/>
      </c>
      <c r="F14" s="96" t="str">
        <f>IF(OR(C14="",D14=""),"",C14-D14)</f>
        <v/>
      </c>
      <c r="G14" s="97"/>
    </row>
    <row r="15" spans="1:9">
      <c r="A15" s="95"/>
      <c r="B15" s="82"/>
      <c r="C15" s="82"/>
      <c r="D15" s="82"/>
      <c r="E15" s="96" t="str">
        <f t="shared" si="0"/>
        <v/>
      </c>
      <c r="F15" s="96" t="str">
        <f t="shared" si="1"/>
        <v/>
      </c>
      <c r="G15" s="97"/>
    </row>
    <row r="16" spans="1:9">
      <c r="A16" s="98"/>
      <c r="B16" s="88"/>
      <c r="C16" s="88"/>
      <c r="D16" s="88"/>
      <c r="E16" s="99" t="str">
        <f t="shared" si="0"/>
        <v/>
      </c>
      <c r="F16" s="99" t="str">
        <f t="shared" si="1"/>
        <v/>
      </c>
      <c r="G16" s="94"/>
    </row>
    <row r="17" spans="1:7">
      <c r="A17" s="12" t="s">
        <v>52</v>
      </c>
      <c r="B17" s="57">
        <f>SUBTOTAL(109,Tabla1[Ingresos SAT])</f>
        <v>250000</v>
      </c>
      <c r="C17" s="57">
        <f>SUBTOTAL(109,Tabla1[CFDI emitidos])</f>
        <v>250000</v>
      </c>
      <c r="D17" s="57">
        <f>SUBTOTAL(109,Tabla1[Depósitos bancarios])</f>
        <v>200000</v>
      </c>
      <c r="E17" s="57">
        <f>SUBTOTAL(109,Tabla1[Dif. SAT vs CFDI])</f>
        <v>0</v>
      </c>
      <c r="F17" s="57">
        <f>SUBTOTAL(109,Tabla1[Dif. CFDI vs Banco])</f>
        <v>50000</v>
      </c>
      <c r="G17" s="23"/>
    </row>
    <row r="18" spans="1:7">
      <c r="B18" s="16"/>
    </row>
  </sheetData>
  <mergeCells count="2">
    <mergeCell ref="A1:I1"/>
    <mergeCell ref="A2:I2"/>
  </mergeCells>
  <conditionalFormatting sqref="E5:F16">
    <cfRule type="cellIs" dxfId="19" priority="1" operator="notEqual">
      <formula>0</formula>
    </cfRule>
  </conditionalFormatting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E6E9-A0F9-4D2A-ADB7-23972BC04724}">
  <dimension ref="A1:N37"/>
  <sheetViews>
    <sheetView topLeftCell="A15" workbookViewId="0">
      <selection activeCell="G36" sqref="G36"/>
    </sheetView>
  </sheetViews>
  <sheetFormatPr baseColWidth="10" defaultColWidth="9.140625" defaultRowHeight="15"/>
  <cols>
    <col min="1" max="4" width="22" customWidth="1"/>
    <col min="5" max="8" width="16.140625" customWidth="1"/>
    <col min="9" max="10" width="12" customWidth="1"/>
    <col min="11" max="11" width="16.140625" customWidth="1"/>
    <col min="12" max="12" width="21.7109375" customWidth="1"/>
    <col min="13" max="13" width="26.140625" customWidth="1"/>
    <col min="14" max="14" width="28" customWidth="1"/>
  </cols>
  <sheetData>
    <row r="1" spans="1:14" ht="27.95" customHeight="1">
      <c r="A1" s="67" t="s">
        <v>53</v>
      </c>
      <c r="B1" s="67"/>
      <c r="C1" s="70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24" customHeight="1">
      <c r="A2" s="69" t="s">
        <v>0</v>
      </c>
      <c r="B2" s="69"/>
      <c r="C2" s="69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4" spans="1:14" ht="29.25" customHeight="1">
      <c r="A4" s="9" t="s">
        <v>21</v>
      </c>
      <c r="B4" s="26" t="s">
        <v>104</v>
      </c>
      <c r="C4" s="10" t="s">
        <v>22</v>
      </c>
      <c r="D4" s="10" t="s">
        <v>23</v>
      </c>
      <c r="E4" s="10" t="s">
        <v>24</v>
      </c>
      <c r="F4" s="25" t="s">
        <v>103</v>
      </c>
      <c r="G4" s="25" t="s">
        <v>101</v>
      </c>
      <c r="H4" s="25" t="s">
        <v>102</v>
      </c>
      <c r="I4" s="25" t="s">
        <v>52</v>
      </c>
      <c r="J4" s="10" t="s">
        <v>26</v>
      </c>
      <c r="K4" s="25" t="s">
        <v>27</v>
      </c>
      <c r="L4" s="10" t="s">
        <v>28</v>
      </c>
      <c r="M4" s="11" t="s">
        <v>7</v>
      </c>
    </row>
    <row r="5" spans="1:14">
      <c r="A5" s="27"/>
      <c r="B5" s="60"/>
      <c r="C5" s="50"/>
      <c r="D5" s="50"/>
      <c r="E5" s="6"/>
      <c r="F5" s="58"/>
      <c r="G5" s="51"/>
      <c r="H5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5" s="3">
        <f>+Tabla6[[#This Row],[Sub Total]]+Tabla6[[#This Row],[IVA]]</f>
        <v>0</v>
      </c>
      <c r="J5" s="79"/>
      <c r="K5" s="5" t="s">
        <v>100</v>
      </c>
      <c r="L5" s="5"/>
      <c r="M5" s="8"/>
    </row>
    <row r="6" spans="1:14">
      <c r="A6" s="27"/>
      <c r="B6" s="60"/>
      <c r="C6" s="50"/>
      <c r="D6" s="50"/>
      <c r="E6" s="6"/>
      <c r="F6" s="58"/>
      <c r="G6" s="51"/>
      <c r="H6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6" s="3">
        <f>+Tabla6[[#This Row],[Sub Total]]+Tabla6[[#This Row],[IVA]]</f>
        <v>0</v>
      </c>
      <c r="J6" s="79"/>
      <c r="K6" s="5"/>
      <c r="L6" s="5"/>
      <c r="M6" s="8"/>
    </row>
    <row r="7" spans="1:14">
      <c r="A7" s="27"/>
      <c r="B7" s="60"/>
      <c r="C7" s="50"/>
      <c r="D7" s="50"/>
      <c r="E7" s="6"/>
      <c r="F7" s="58"/>
      <c r="G7" s="51"/>
      <c r="H7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7" s="3">
        <f>+Tabla6[[#This Row],[Sub Total]]+Tabla6[[#This Row],[IVA]]</f>
        <v>0</v>
      </c>
      <c r="J7" s="79"/>
      <c r="K7" s="5"/>
      <c r="L7" s="5"/>
      <c r="M7" s="8"/>
    </row>
    <row r="8" spans="1:14">
      <c r="A8" s="27"/>
      <c r="B8" s="60"/>
      <c r="C8" s="50"/>
      <c r="D8" s="50"/>
      <c r="E8" s="6"/>
      <c r="F8" s="58"/>
      <c r="G8" s="51"/>
      <c r="H8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8" s="3">
        <f>+Tabla6[[#This Row],[Sub Total]]+Tabla6[[#This Row],[IVA]]</f>
        <v>0</v>
      </c>
      <c r="J8" s="79"/>
      <c r="K8" s="5"/>
      <c r="L8" s="5"/>
      <c r="M8" s="8"/>
    </row>
    <row r="9" spans="1:14">
      <c r="A9" s="27"/>
      <c r="B9" s="27"/>
      <c r="C9" s="5"/>
      <c r="D9" s="5"/>
      <c r="E9" s="6"/>
      <c r="F9" s="58"/>
      <c r="G9" s="51">
        <v>0</v>
      </c>
      <c r="H9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9" s="3">
        <f>+Tabla6[[#This Row],[Sub Total]]+Tabla6[[#This Row],[IVA]]</f>
        <v>0</v>
      </c>
      <c r="J9" s="79"/>
      <c r="K9" s="5"/>
      <c r="L9" s="5"/>
      <c r="M9" s="8"/>
    </row>
    <row r="10" spans="1:14">
      <c r="A10" s="27"/>
      <c r="B10" s="27"/>
      <c r="C10" s="5"/>
      <c r="D10" s="5"/>
      <c r="E10" s="6"/>
      <c r="F10" s="58"/>
      <c r="G10" s="51">
        <v>0</v>
      </c>
      <c r="H10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0" s="3">
        <f>+Tabla6[[#This Row],[Sub Total]]+Tabla6[[#This Row],[IVA]]</f>
        <v>0</v>
      </c>
      <c r="J10" s="79"/>
      <c r="K10" s="5"/>
      <c r="L10" s="5"/>
      <c r="M10" s="8"/>
    </row>
    <row r="11" spans="1:14">
      <c r="A11" s="27"/>
      <c r="B11" s="27"/>
      <c r="C11" s="5"/>
      <c r="D11" s="5"/>
      <c r="E11" s="6"/>
      <c r="F11" s="58"/>
      <c r="G11" s="51">
        <v>0</v>
      </c>
      <c r="H11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1" s="3">
        <f>+Tabla6[[#This Row],[Sub Total]]+Tabla6[[#This Row],[IVA]]</f>
        <v>0</v>
      </c>
      <c r="J11" s="79"/>
      <c r="K11" s="5"/>
      <c r="L11" s="5"/>
      <c r="M11" s="8"/>
    </row>
    <row r="12" spans="1:14">
      <c r="A12" s="27"/>
      <c r="B12" s="27"/>
      <c r="C12" s="5"/>
      <c r="D12" s="5"/>
      <c r="E12" s="6"/>
      <c r="F12" s="58"/>
      <c r="G12" s="51">
        <v>0</v>
      </c>
      <c r="H12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2" s="3">
        <f>+Tabla6[[#This Row],[Sub Total]]+Tabla6[[#This Row],[IVA]]</f>
        <v>0</v>
      </c>
      <c r="J12" s="79"/>
      <c r="K12" s="5"/>
      <c r="L12" s="5"/>
      <c r="M12" s="8"/>
    </row>
    <row r="13" spans="1:14">
      <c r="A13" s="27"/>
      <c r="B13" s="27"/>
      <c r="C13" s="5"/>
      <c r="D13" s="5"/>
      <c r="E13" s="6"/>
      <c r="F13" s="58"/>
      <c r="G13" s="51">
        <v>0</v>
      </c>
      <c r="H13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3" s="3">
        <f>+Tabla6[[#This Row],[Sub Total]]+Tabla6[[#This Row],[IVA]]</f>
        <v>0</v>
      </c>
      <c r="J13" s="79"/>
      <c r="K13" s="5"/>
      <c r="L13" s="5"/>
      <c r="M13" s="8"/>
    </row>
    <row r="14" spans="1:14">
      <c r="A14" s="27"/>
      <c r="B14" s="27"/>
      <c r="C14" s="5"/>
      <c r="D14" s="5"/>
      <c r="E14" s="6"/>
      <c r="F14" s="58"/>
      <c r="G14" s="51">
        <v>0</v>
      </c>
      <c r="H14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4" s="3">
        <f>+Tabla6[[#This Row],[Sub Total]]+Tabla6[[#This Row],[IVA]]</f>
        <v>0</v>
      </c>
      <c r="J14" s="79"/>
      <c r="K14" s="5"/>
      <c r="L14" s="5"/>
      <c r="M14" s="8"/>
    </row>
    <row r="15" spans="1:14">
      <c r="A15" s="27"/>
      <c r="B15" s="27"/>
      <c r="C15" s="5"/>
      <c r="D15" s="5"/>
      <c r="E15" s="6"/>
      <c r="F15" s="58"/>
      <c r="G15" s="51">
        <v>0</v>
      </c>
      <c r="H15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5" s="3">
        <f>+Tabla6[[#This Row],[Sub Total]]+Tabla6[[#This Row],[IVA]]</f>
        <v>0</v>
      </c>
      <c r="J15" s="79"/>
      <c r="K15" s="5"/>
      <c r="L15" s="5"/>
      <c r="M15" s="8"/>
    </row>
    <row r="16" spans="1:14">
      <c r="A16" s="27"/>
      <c r="B16" s="27"/>
      <c r="C16" s="5"/>
      <c r="D16" s="5"/>
      <c r="E16" s="6"/>
      <c r="F16" s="58"/>
      <c r="G16" s="51">
        <v>0</v>
      </c>
      <c r="H16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6" s="3">
        <f>+Tabla6[[#This Row],[Sub Total]]+Tabla6[[#This Row],[IVA]]</f>
        <v>0</v>
      </c>
      <c r="J16" s="79"/>
      <c r="K16" s="5"/>
      <c r="L16" s="5"/>
      <c r="M16" s="8"/>
    </row>
    <row r="17" spans="1:13">
      <c r="A17" s="27"/>
      <c r="B17" s="27"/>
      <c r="C17" s="5"/>
      <c r="D17" s="5"/>
      <c r="E17" s="6"/>
      <c r="F17" s="58"/>
      <c r="G17" s="51">
        <v>0</v>
      </c>
      <c r="H17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7" s="3">
        <f>+Tabla6[[#This Row],[Sub Total]]+Tabla6[[#This Row],[IVA]]</f>
        <v>0</v>
      </c>
      <c r="J17" s="79"/>
      <c r="K17" s="5"/>
      <c r="L17" s="5"/>
      <c r="M17" s="8"/>
    </row>
    <row r="18" spans="1:13">
      <c r="A18" s="27"/>
      <c r="B18" s="27"/>
      <c r="C18" s="5"/>
      <c r="D18" s="5"/>
      <c r="E18" s="6"/>
      <c r="F18" s="58"/>
      <c r="G18" s="51">
        <v>0</v>
      </c>
      <c r="H18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8" s="3">
        <f>+Tabla6[[#This Row],[Sub Total]]+Tabla6[[#This Row],[IVA]]</f>
        <v>0</v>
      </c>
      <c r="J18" s="79"/>
      <c r="K18" s="5"/>
      <c r="L18" s="5"/>
      <c r="M18" s="8"/>
    </row>
    <row r="19" spans="1:13">
      <c r="A19" s="27"/>
      <c r="B19" s="27"/>
      <c r="C19" s="5"/>
      <c r="D19" s="5"/>
      <c r="E19" s="6"/>
      <c r="F19" s="58"/>
      <c r="G19" s="51">
        <v>0</v>
      </c>
      <c r="H19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19" s="3">
        <f>+Tabla6[[#This Row],[Sub Total]]+Tabla6[[#This Row],[IVA]]</f>
        <v>0</v>
      </c>
      <c r="J19" s="79"/>
      <c r="K19" s="5"/>
      <c r="L19" s="5"/>
      <c r="M19" s="8"/>
    </row>
    <row r="20" spans="1:13">
      <c r="A20" s="27"/>
      <c r="B20" s="27"/>
      <c r="C20" s="5"/>
      <c r="D20" s="5"/>
      <c r="E20" s="6"/>
      <c r="F20" s="58"/>
      <c r="G20" s="51">
        <v>0</v>
      </c>
      <c r="H20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0" s="3">
        <f>+Tabla6[[#This Row],[Sub Total]]+Tabla6[[#This Row],[IVA]]</f>
        <v>0</v>
      </c>
      <c r="J20" s="79"/>
      <c r="K20" s="5"/>
      <c r="L20" s="5"/>
      <c r="M20" s="8"/>
    </row>
    <row r="21" spans="1:13">
      <c r="A21" s="27"/>
      <c r="B21" s="27"/>
      <c r="C21" s="5"/>
      <c r="D21" s="5"/>
      <c r="E21" s="6"/>
      <c r="F21" s="58"/>
      <c r="G21" s="51">
        <v>0</v>
      </c>
      <c r="H21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1" s="3">
        <f>+Tabla6[[#This Row],[Sub Total]]+Tabla6[[#This Row],[IVA]]</f>
        <v>0</v>
      </c>
      <c r="J21" s="79"/>
      <c r="K21" s="5"/>
      <c r="L21" s="5"/>
      <c r="M21" s="8"/>
    </row>
    <row r="22" spans="1:13">
      <c r="A22" s="27"/>
      <c r="B22" s="27"/>
      <c r="C22" s="5"/>
      <c r="D22" s="5"/>
      <c r="E22" s="6"/>
      <c r="F22" s="58"/>
      <c r="G22" s="51">
        <v>0</v>
      </c>
      <c r="H22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2" s="3">
        <f>+Tabla6[[#This Row],[Sub Total]]+Tabla6[[#This Row],[IVA]]</f>
        <v>0</v>
      </c>
      <c r="J22" s="79"/>
      <c r="K22" s="5"/>
      <c r="L22" s="5"/>
      <c r="M22" s="8"/>
    </row>
    <row r="23" spans="1:13">
      <c r="A23" s="27"/>
      <c r="B23" s="27"/>
      <c r="C23" s="5"/>
      <c r="D23" s="5"/>
      <c r="E23" s="6"/>
      <c r="F23" s="58"/>
      <c r="G23" s="51">
        <v>0</v>
      </c>
      <c r="H23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3" s="3">
        <f>+Tabla6[[#This Row],[Sub Total]]+Tabla6[[#This Row],[IVA]]</f>
        <v>0</v>
      </c>
      <c r="J23" s="79"/>
      <c r="K23" s="5"/>
      <c r="L23" s="5"/>
      <c r="M23" s="8"/>
    </row>
    <row r="24" spans="1:13">
      <c r="A24" s="27"/>
      <c r="B24" s="27"/>
      <c r="C24" s="5"/>
      <c r="D24" s="5"/>
      <c r="E24" s="6"/>
      <c r="F24" s="58"/>
      <c r="G24" s="51">
        <v>0</v>
      </c>
      <c r="H24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4" s="3">
        <f>+Tabla6[[#This Row],[Sub Total]]+Tabla6[[#This Row],[IVA]]</f>
        <v>0</v>
      </c>
      <c r="J24" s="79"/>
      <c r="K24" s="5"/>
      <c r="L24" s="5"/>
      <c r="M24" s="8"/>
    </row>
    <row r="25" spans="1:13">
      <c r="A25" s="27"/>
      <c r="B25" s="27"/>
      <c r="C25" s="5"/>
      <c r="D25" s="5"/>
      <c r="E25" s="6"/>
      <c r="F25" s="58"/>
      <c r="G25" s="51">
        <v>0</v>
      </c>
      <c r="H25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5" s="3">
        <f>+Tabla6[[#This Row],[Sub Total]]+Tabla6[[#This Row],[IVA]]</f>
        <v>0</v>
      </c>
      <c r="J25" s="79"/>
      <c r="K25" s="5"/>
      <c r="L25" s="5"/>
      <c r="M25" s="8"/>
    </row>
    <row r="26" spans="1:13">
      <c r="A26" s="27"/>
      <c r="B26" s="27"/>
      <c r="C26" s="5"/>
      <c r="D26" s="5"/>
      <c r="E26" s="6"/>
      <c r="F26" s="58"/>
      <c r="G26" s="51">
        <v>0</v>
      </c>
      <c r="H26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6" s="3">
        <f>+Tabla6[[#This Row],[Sub Total]]+Tabla6[[#This Row],[IVA]]</f>
        <v>0</v>
      </c>
      <c r="J26" s="79"/>
      <c r="K26" s="5"/>
      <c r="L26" s="5"/>
      <c r="M26" s="8"/>
    </row>
    <row r="27" spans="1:13">
      <c r="A27" s="27"/>
      <c r="B27" s="27"/>
      <c r="C27" s="5"/>
      <c r="D27" s="5"/>
      <c r="E27" s="6"/>
      <c r="F27" s="58"/>
      <c r="G27" s="51">
        <v>0</v>
      </c>
      <c r="H27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7" s="3">
        <f>+Tabla6[[#This Row],[Sub Total]]+Tabla6[[#This Row],[IVA]]</f>
        <v>0</v>
      </c>
      <c r="J27" s="79"/>
      <c r="K27" s="5"/>
      <c r="L27" s="5"/>
      <c r="M27" s="8"/>
    </row>
    <row r="28" spans="1:13">
      <c r="A28" s="27"/>
      <c r="B28" s="27"/>
      <c r="C28" s="5"/>
      <c r="D28" s="5"/>
      <c r="E28" s="6"/>
      <c r="F28" s="58"/>
      <c r="G28" s="51">
        <v>0</v>
      </c>
      <c r="H28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8" s="3">
        <f>+Tabla6[[#This Row],[Sub Total]]+Tabla6[[#This Row],[IVA]]</f>
        <v>0</v>
      </c>
      <c r="J28" s="79"/>
      <c r="K28" s="5"/>
      <c r="L28" s="5"/>
      <c r="M28" s="8"/>
    </row>
    <row r="29" spans="1:13">
      <c r="A29" s="27"/>
      <c r="B29" s="27"/>
      <c r="C29" s="5"/>
      <c r="D29" s="5"/>
      <c r="E29" s="6"/>
      <c r="F29" s="58"/>
      <c r="G29" s="51">
        <v>0</v>
      </c>
      <c r="H29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29" s="3">
        <f>+Tabla6[[#This Row],[Sub Total]]+Tabla6[[#This Row],[IVA]]</f>
        <v>0</v>
      </c>
      <c r="J29" s="79"/>
      <c r="K29" s="5"/>
      <c r="L29" s="5"/>
      <c r="M29" s="8"/>
    </row>
    <row r="30" spans="1:13">
      <c r="A30" s="27"/>
      <c r="B30" s="27"/>
      <c r="C30" s="5"/>
      <c r="D30" s="5"/>
      <c r="E30" s="6"/>
      <c r="F30" s="58"/>
      <c r="G30" s="51">
        <v>0</v>
      </c>
      <c r="H30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0" s="3">
        <f>+Tabla6[[#This Row],[Sub Total]]+Tabla6[[#This Row],[IVA]]</f>
        <v>0</v>
      </c>
      <c r="J30" s="79"/>
      <c r="K30" s="5"/>
      <c r="L30" s="5"/>
      <c r="M30" s="8"/>
    </row>
    <row r="31" spans="1:13">
      <c r="A31" s="27"/>
      <c r="B31" s="27"/>
      <c r="C31" s="5"/>
      <c r="D31" s="5"/>
      <c r="E31" s="6"/>
      <c r="F31" s="58"/>
      <c r="G31" s="51">
        <v>0</v>
      </c>
      <c r="H31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1" s="3">
        <f>+Tabla6[[#This Row],[Sub Total]]+Tabla6[[#This Row],[IVA]]</f>
        <v>0</v>
      </c>
      <c r="J31" s="79"/>
      <c r="K31" s="5"/>
      <c r="L31" s="5"/>
      <c r="M31" s="8"/>
    </row>
    <row r="32" spans="1:13">
      <c r="A32" s="27"/>
      <c r="B32" s="27"/>
      <c r="C32" s="5"/>
      <c r="D32" s="5"/>
      <c r="E32" s="6"/>
      <c r="F32" s="58"/>
      <c r="G32" s="51">
        <v>0</v>
      </c>
      <c r="H32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2" s="3">
        <f>+Tabla6[[#This Row],[Sub Total]]+Tabla6[[#This Row],[IVA]]</f>
        <v>0</v>
      </c>
      <c r="J32" s="79"/>
      <c r="K32" s="5"/>
      <c r="L32" s="5"/>
      <c r="M32" s="8"/>
    </row>
    <row r="33" spans="1:13">
      <c r="A33" s="27"/>
      <c r="B33" s="27"/>
      <c r="C33" s="5"/>
      <c r="D33" s="5"/>
      <c r="E33" s="6"/>
      <c r="F33" s="58"/>
      <c r="G33" s="51">
        <v>0</v>
      </c>
      <c r="H33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3" s="3">
        <f>+Tabla6[[#This Row],[Sub Total]]+Tabla6[[#This Row],[IVA]]</f>
        <v>0</v>
      </c>
      <c r="J33" s="79"/>
      <c r="K33" s="5"/>
      <c r="L33" s="5"/>
      <c r="M33" s="8"/>
    </row>
    <row r="34" spans="1:13">
      <c r="A34" s="28"/>
      <c r="B34" s="27"/>
      <c r="C34" s="20"/>
      <c r="D34" s="20"/>
      <c r="E34" s="29"/>
      <c r="F34" s="58"/>
      <c r="G34" s="51">
        <v>0</v>
      </c>
      <c r="H34" s="51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4" s="3">
        <f>+Tabla6[[#This Row],[Sub Total]]+Tabla6[[#This Row],[IVA]]</f>
        <v>0</v>
      </c>
      <c r="J34" s="79"/>
      <c r="K34" s="5"/>
      <c r="L34" s="5"/>
      <c r="M34" s="14"/>
    </row>
    <row r="35" spans="1:13">
      <c r="A35" s="61"/>
      <c r="B35" s="27"/>
      <c r="C35" s="62"/>
      <c r="D35" s="62"/>
      <c r="E35" s="63"/>
      <c r="F35" s="63"/>
      <c r="G35" s="51">
        <v>0</v>
      </c>
      <c r="H35" s="64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5" s="65">
        <f>+Tabla6[[#This Row],[Sub Total]]+Tabla6[[#This Row],[IVA]]</f>
        <v>0</v>
      </c>
      <c r="J35" s="79"/>
      <c r="K35" s="5"/>
      <c r="L35" s="5"/>
      <c r="M35" s="66"/>
    </row>
    <row r="36" spans="1:13">
      <c r="A36" s="72"/>
      <c r="B36" s="72"/>
      <c r="C36" s="73"/>
      <c r="D36" s="73"/>
      <c r="E36" s="74"/>
      <c r="F36" s="74"/>
      <c r="G36" s="51">
        <v>0</v>
      </c>
      <c r="H36" s="100">
        <f xml:space="preserve"> IF(Tabla6[[#This Row],[Gravamen]]=16%,(Tabla6[[#This Row],[Sub Total]]*0.16),IF(Tabla6[[#This Row],[Gravamen]]=0%,(Tabla6[[#This Row],[Sub Total]]*0),IF(Tabla6[[#This Row],[Gravamen]]="Excento",Tabla6[[#This Row],[Sub Total]]*0)))</f>
        <v>0</v>
      </c>
      <c r="I36" s="75">
        <f>+Tabla6[[#This Row],[Sub Total]]+Tabla6[[#This Row],[IVA]]</f>
        <v>0</v>
      </c>
      <c r="J36" s="79"/>
      <c r="K36" s="73"/>
      <c r="L36" s="73"/>
      <c r="M36" s="76"/>
    </row>
    <row r="37" spans="1:13">
      <c r="A37" s="21" t="s">
        <v>52</v>
      </c>
      <c r="B37" s="21"/>
      <c r="C37" s="22"/>
      <c r="D37" s="22"/>
      <c r="E37" s="22"/>
      <c r="F37" s="22"/>
      <c r="G37" s="59">
        <f>SUBTOTAL(109,Tabla6[Sub Total])</f>
        <v>0</v>
      </c>
      <c r="H37" s="59">
        <f>SUBTOTAL(109,Tabla6[IVA])</f>
        <v>0</v>
      </c>
      <c r="I37" s="24">
        <f>SUBTOTAL(109,Tabla6[Total])</f>
        <v>0</v>
      </c>
      <c r="J37" s="22"/>
      <c r="K37" s="22"/>
      <c r="L37" s="22"/>
      <c r="M37" s="23"/>
    </row>
  </sheetData>
  <mergeCells count="2">
    <mergeCell ref="A1:N1"/>
    <mergeCell ref="A2:N2"/>
  </mergeCells>
  <conditionalFormatting sqref="K5:L36">
    <cfRule type="cellIs" dxfId="18" priority="1" operator="equal">
      <formula>"No"</formula>
    </cfRule>
  </conditionalFormatting>
  <dataValidations count="4">
    <dataValidation type="list" allowBlank="1" showInputMessage="1" showErrorMessage="1" sqref="A5:A36" xr:uid="{C276FD69-3F36-46D7-A6EE-27C66D73B537}">
      <formula1>"Gasto General, Compra o Insumo, Activo Fijo"</formula1>
    </dataValidation>
    <dataValidation type="list" allowBlank="1" showInputMessage="1" showErrorMessage="1" sqref="F5:F36" xr:uid="{F87BE8EF-74C9-44EF-BD4B-04243015CBA6}">
      <formula1>"16%, 0%, Excento"</formula1>
    </dataValidation>
    <dataValidation type="list" allowBlank="1" showInputMessage="1" showErrorMessage="1" sqref="K5:L36" xr:uid="{88C5D684-794A-4224-A845-50AB5D33ACF8}">
      <formula1>"Sí, No"</formula1>
    </dataValidation>
    <dataValidation type="list" allowBlank="1" showInputMessage="1" showErrorMessage="1" sqref="J5:J36" xr:uid="{14809A2E-B2BD-4B64-8880-BC8B46BDE43D}">
      <formula1>"01-Efectivo, 28-Tarjeta de débito, 03-Transferencia electrónica de fondos"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7"/>
  <sheetViews>
    <sheetView workbookViewId="0">
      <pane ySplit="4" topLeftCell="A5" activePane="bottomLeft" state="frozen"/>
      <selection pane="bottomLeft" activeCell="B5" sqref="B5"/>
    </sheetView>
  </sheetViews>
  <sheetFormatPr baseColWidth="10" defaultColWidth="9.140625" defaultRowHeight="15"/>
  <cols>
    <col min="1" max="1" width="10" customWidth="1"/>
    <col min="2" max="3" width="14" customWidth="1"/>
    <col min="4" max="6" width="15.7109375" customWidth="1"/>
    <col min="7" max="7" width="17.5703125" customWidth="1"/>
    <col min="8" max="8" width="28" customWidth="1"/>
  </cols>
  <sheetData>
    <row r="1" spans="1:11" ht="27.95" customHeight="1">
      <c r="A1" s="67" t="s">
        <v>47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4" customHeight="1">
      <c r="A2" s="69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4" spans="1:11" ht="30">
      <c r="A4" s="9" t="s">
        <v>1</v>
      </c>
      <c r="B4" s="10" t="s">
        <v>48</v>
      </c>
      <c r="C4" s="10" t="s">
        <v>49</v>
      </c>
      <c r="D4" s="10" t="s">
        <v>50</v>
      </c>
      <c r="E4" s="25" t="s">
        <v>61</v>
      </c>
      <c r="F4" s="25" t="s">
        <v>62</v>
      </c>
      <c r="G4" s="10" t="s">
        <v>51</v>
      </c>
      <c r="H4" s="11" t="s">
        <v>7</v>
      </c>
    </row>
    <row r="5" spans="1:11">
      <c r="A5" s="7" t="s">
        <v>8</v>
      </c>
      <c r="B5" s="3"/>
      <c r="C5" s="3"/>
      <c r="D5" s="6"/>
      <c r="E5" s="6"/>
      <c r="F5" s="6"/>
      <c r="G5" s="5"/>
      <c r="H5" s="8"/>
    </row>
    <row r="6" spans="1:11">
      <c r="A6" s="7" t="s">
        <v>9</v>
      </c>
      <c r="B6" s="3"/>
      <c r="C6" s="3"/>
      <c r="D6" s="6"/>
      <c r="E6" s="6"/>
      <c r="F6" s="6"/>
      <c r="G6" s="5"/>
      <c r="H6" s="8"/>
    </row>
    <row r="7" spans="1:11">
      <c r="A7" s="7" t="s">
        <v>10</v>
      </c>
      <c r="B7" s="3"/>
      <c r="C7" s="3"/>
      <c r="D7" s="6"/>
      <c r="E7" s="6"/>
      <c r="F7" s="6"/>
      <c r="G7" s="5"/>
      <c r="H7" s="8"/>
    </row>
    <row r="8" spans="1:11">
      <c r="A8" s="7" t="s">
        <v>11</v>
      </c>
      <c r="B8" s="3"/>
      <c r="C8" s="3"/>
      <c r="D8" s="6"/>
      <c r="E8" s="6"/>
      <c r="F8" s="6"/>
      <c r="G8" s="5"/>
      <c r="H8" s="8"/>
    </row>
    <row r="9" spans="1:11">
      <c r="A9" s="7" t="s">
        <v>12</v>
      </c>
      <c r="B9" s="3"/>
      <c r="C9" s="3"/>
      <c r="D9" s="6"/>
      <c r="E9" s="6"/>
      <c r="F9" s="6"/>
      <c r="G9" s="5"/>
      <c r="H9" s="8"/>
    </row>
    <row r="10" spans="1:11">
      <c r="A10" s="7" t="s">
        <v>13</v>
      </c>
      <c r="B10" s="3"/>
      <c r="C10" s="3"/>
      <c r="D10" s="6"/>
      <c r="E10" s="6"/>
      <c r="F10" s="6"/>
      <c r="G10" s="5"/>
      <c r="H10" s="8"/>
    </row>
    <row r="11" spans="1:11">
      <c r="A11" s="7" t="s">
        <v>14</v>
      </c>
      <c r="B11" s="3"/>
      <c r="C11" s="3"/>
      <c r="D11" s="6"/>
      <c r="E11" s="6"/>
      <c r="F11" s="6"/>
      <c r="G11" s="5"/>
      <c r="H11" s="8"/>
    </row>
    <row r="12" spans="1:11">
      <c r="A12" s="7" t="s">
        <v>15</v>
      </c>
      <c r="B12" s="3"/>
      <c r="C12" s="3"/>
      <c r="D12" s="6"/>
      <c r="E12" s="6"/>
      <c r="F12" s="6"/>
      <c r="G12" s="5"/>
      <c r="H12" s="8"/>
    </row>
    <row r="13" spans="1:11">
      <c r="A13" s="7" t="s">
        <v>16</v>
      </c>
      <c r="B13" s="3"/>
      <c r="C13" s="3"/>
      <c r="D13" s="6"/>
      <c r="E13" s="6"/>
      <c r="F13" s="6"/>
      <c r="G13" s="5"/>
      <c r="H13" s="8"/>
    </row>
    <row r="14" spans="1:11">
      <c r="A14" s="7" t="s">
        <v>17</v>
      </c>
      <c r="B14" s="3"/>
      <c r="C14" s="3"/>
      <c r="D14" s="6"/>
      <c r="E14" s="6"/>
      <c r="F14" s="6"/>
      <c r="G14" s="5"/>
      <c r="H14" s="8"/>
    </row>
    <row r="15" spans="1:11">
      <c r="A15" s="7" t="s">
        <v>18</v>
      </c>
      <c r="B15" s="3"/>
      <c r="C15" s="3"/>
      <c r="D15" s="6"/>
      <c r="E15" s="6"/>
      <c r="F15" s="6"/>
      <c r="G15" s="5"/>
      <c r="H15" s="8"/>
    </row>
    <row r="16" spans="1:11">
      <c r="A16" s="12" t="s">
        <v>19</v>
      </c>
      <c r="B16" s="13"/>
      <c r="C16" s="13"/>
      <c r="D16" s="29"/>
      <c r="E16" s="29"/>
      <c r="F16" s="29"/>
      <c r="G16" s="20"/>
      <c r="H16" s="14"/>
    </row>
    <row r="17" spans="1:8">
      <c r="A17" s="12" t="s">
        <v>52</v>
      </c>
      <c r="B17" s="24">
        <f>SUBTOTAL(109,Tabla7[ISR pagado])</f>
        <v>0</v>
      </c>
      <c r="C17" s="24">
        <f>SUBTOTAL(109,Tabla7[IVA pagado])</f>
        <v>0</v>
      </c>
      <c r="D17" s="24"/>
      <c r="E17" s="24"/>
      <c r="F17" s="24"/>
      <c r="G17" s="22"/>
      <c r="H17" s="23"/>
    </row>
  </sheetData>
  <mergeCells count="2">
    <mergeCell ref="A1:K1"/>
    <mergeCell ref="A2:K2"/>
  </mergeCells>
  <conditionalFormatting sqref="G5:G16">
    <cfRule type="cellIs" dxfId="17" priority="1" operator="equal">
      <formula>"No"</formula>
    </cfRule>
  </conditionalFormatting>
  <dataValidations count="1">
    <dataValidation type="list" allowBlank="1" sqref="G5:G16" xr:uid="{00000000-0002-0000-0600-000000000000}">
      <formula1>"Sí,No"</formula1>
    </dataValidation>
  </dataValidation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BEC07-06E4-4153-BC88-ABAC910F9B92}">
  <dimension ref="A1:L17"/>
  <sheetViews>
    <sheetView workbookViewId="0">
      <selection activeCell="A4" sqref="A4:I17"/>
    </sheetView>
  </sheetViews>
  <sheetFormatPr baseColWidth="10" defaultColWidth="9.140625" defaultRowHeight="15"/>
  <cols>
    <col min="1" max="1" width="16.140625" customWidth="1"/>
    <col min="2" max="4" width="14" customWidth="1"/>
    <col min="5" max="7" width="15.7109375" customWidth="1"/>
    <col min="8" max="8" width="17.5703125" customWidth="1"/>
    <col min="9" max="9" width="18.85546875" customWidth="1"/>
  </cols>
  <sheetData>
    <row r="1" spans="1:12" ht="27.95" customHeight="1">
      <c r="A1" s="67" t="s">
        <v>68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4" customHeight="1">
      <c r="A2" s="69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4" spans="1:12" ht="30">
      <c r="A4" s="26" t="s">
        <v>64</v>
      </c>
      <c r="B4" s="25" t="s">
        <v>63</v>
      </c>
      <c r="C4" s="25" t="s">
        <v>69</v>
      </c>
      <c r="D4" s="25" t="s">
        <v>65</v>
      </c>
      <c r="E4" s="10" t="s">
        <v>50</v>
      </c>
      <c r="F4" s="25" t="s">
        <v>67</v>
      </c>
      <c r="G4" s="25" t="s">
        <v>62</v>
      </c>
      <c r="H4" s="10" t="s">
        <v>51</v>
      </c>
      <c r="I4" s="11" t="s">
        <v>7</v>
      </c>
    </row>
    <row r="5" spans="1:12">
      <c r="A5" s="7" t="s">
        <v>66</v>
      </c>
      <c r="B5" s="3"/>
      <c r="C5" s="3"/>
      <c r="D5" s="3"/>
      <c r="E5" s="6"/>
      <c r="F5" s="6"/>
      <c r="G5" s="6"/>
      <c r="H5" s="5"/>
      <c r="I5" s="8"/>
    </row>
    <row r="6" spans="1:12">
      <c r="A6" s="7"/>
      <c r="B6" s="3"/>
      <c r="C6" s="3"/>
      <c r="D6" s="3"/>
      <c r="E6" s="6"/>
      <c r="F6" s="6"/>
      <c r="G6" s="6"/>
      <c r="H6" s="5"/>
      <c r="I6" s="8"/>
    </row>
    <row r="7" spans="1:12">
      <c r="A7" s="7"/>
      <c r="B7" s="3"/>
      <c r="C7" s="3"/>
      <c r="D7" s="3"/>
      <c r="E7" s="6"/>
      <c r="F7" s="6"/>
      <c r="G7" s="6"/>
      <c r="H7" s="5"/>
      <c r="I7" s="8"/>
    </row>
    <row r="8" spans="1:12">
      <c r="A8" s="7"/>
      <c r="B8" s="3"/>
      <c r="C8" s="3"/>
      <c r="D8" s="3"/>
      <c r="E8" s="6"/>
      <c r="F8" s="6"/>
      <c r="G8" s="6"/>
      <c r="H8" s="5"/>
      <c r="I8" s="8"/>
    </row>
    <row r="9" spans="1:12">
      <c r="A9" s="7"/>
      <c r="B9" s="3"/>
      <c r="C9" s="3"/>
      <c r="D9" s="3"/>
      <c r="E9" s="6"/>
      <c r="F9" s="6"/>
      <c r="G9" s="6"/>
      <c r="H9" s="5"/>
      <c r="I9" s="8"/>
    </row>
    <row r="10" spans="1:12">
      <c r="A10" s="7"/>
      <c r="B10" s="3"/>
      <c r="C10" s="3"/>
      <c r="D10" s="3"/>
      <c r="E10" s="6"/>
      <c r="F10" s="6"/>
      <c r="G10" s="6"/>
      <c r="H10" s="5"/>
      <c r="I10" s="8"/>
    </row>
    <row r="11" spans="1:12">
      <c r="A11" s="7"/>
      <c r="B11" s="3"/>
      <c r="C11" s="3"/>
      <c r="D11" s="3"/>
      <c r="E11" s="6"/>
      <c r="F11" s="6"/>
      <c r="G11" s="6"/>
      <c r="H11" s="5"/>
      <c r="I11" s="8"/>
    </row>
    <row r="12" spans="1:12">
      <c r="A12" s="7"/>
      <c r="B12" s="3"/>
      <c r="C12" s="3"/>
      <c r="D12" s="3"/>
      <c r="E12" s="6"/>
      <c r="F12" s="6"/>
      <c r="G12" s="6"/>
      <c r="H12" s="5"/>
      <c r="I12" s="8"/>
    </row>
    <row r="13" spans="1:12">
      <c r="A13" s="7"/>
      <c r="B13" s="3"/>
      <c r="C13" s="3"/>
      <c r="D13" s="3"/>
      <c r="E13" s="6"/>
      <c r="F13" s="6"/>
      <c r="G13" s="6"/>
      <c r="H13" s="5"/>
      <c r="I13" s="8"/>
    </row>
    <row r="14" spans="1:12">
      <c r="A14" s="7"/>
      <c r="B14" s="3"/>
      <c r="C14" s="3"/>
      <c r="D14" s="3"/>
      <c r="E14" s="6"/>
      <c r="F14" s="6"/>
      <c r="G14" s="6"/>
      <c r="H14" s="5"/>
      <c r="I14" s="8"/>
    </row>
    <row r="15" spans="1:12">
      <c r="A15" s="7"/>
      <c r="B15" s="3"/>
      <c r="C15" s="3"/>
      <c r="D15" s="3"/>
      <c r="E15" s="6"/>
      <c r="F15" s="6"/>
      <c r="G15" s="6"/>
      <c r="H15" s="5"/>
      <c r="I15" s="8"/>
    </row>
    <row r="16" spans="1:12">
      <c r="A16" s="12"/>
      <c r="B16" s="13"/>
      <c r="C16" s="13"/>
      <c r="D16" s="13"/>
      <c r="E16" s="29"/>
      <c r="F16" s="29"/>
      <c r="G16" s="29"/>
      <c r="H16" s="20"/>
      <c r="I16" s="14"/>
    </row>
    <row r="17" spans="1:9">
      <c r="A17" s="12" t="s">
        <v>52</v>
      </c>
      <c r="B17" s="24">
        <f>SUBTOTAL(109,Tabla79[ISR Retenido])</f>
        <v>0</v>
      </c>
      <c r="C17" s="24">
        <f>SUBTOTAL(109,Tabla79[IVA Retenido])</f>
        <v>0</v>
      </c>
      <c r="D17" s="24">
        <f>SUBTOTAL(109,Tabla79[Cedular Retenido])</f>
        <v>0</v>
      </c>
      <c r="E17" s="24"/>
      <c r="F17" s="24"/>
      <c r="G17" s="24"/>
      <c r="H17" s="22"/>
      <c r="I17" s="23"/>
    </row>
  </sheetData>
  <mergeCells count="2">
    <mergeCell ref="A1:L1"/>
    <mergeCell ref="A2:L2"/>
  </mergeCells>
  <conditionalFormatting sqref="H5:H16">
    <cfRule type="cellIs" dxfId="16" priority="1" operator="equal">
      <formula>"No"</formula>
    </cfRule>
  </conditionalFormatting>
  <dataValidations count="1">
    <dataValidation type="list" allowBlank="1" sqref="H5:H16" xr:uid="{5F90C4A0-2052-4B47-AE4A-28B4D2FCBC68}">
      <formula1>"Sí,No"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tabSelected="1" workbookViewId="0">
      <pane ySplit="6" topLeftCell="A7" activePane="bottomLeft" state="frozen"/>
      <selection pane="bottomLeft" activeCell="I19" sqref="A19:I19"/>
    </sheetView>
  </sheetViews>
  <sheetFormatPr baseColWidth="10" defaultColWidth="9.140625" defaultRowHeight="15"/>
  <cols>
    <col min="1" max="1" width="55" customWidth="1"/>
    <col min="2" max="2" width="18.7109375" customWidth="1"/>
    <col min="3" max="3" width="27.42578125" customWidth="1"/>
  </cols>
  <sheetData>
    <row r="1" spans="1:8" ht="27.95" customHeight="1">
      <c r="A1" s="67" t="s">
        <v>35</v>
      </c>
      <c r="B1" s="68"/>
      <c r="C1" s="68"/>
      <c r="D1" s="68"/>
      <c r="E1" s="68"/>
      <c r="F1" s="68"/>
      <c r="G1" s="68"/>
      <c r="H1" s="68"/>
    </row>
    <row r="2" spans="1:8" ht="24" customHeight="1">
      <c r="A2" s="69" t="s">
        <v>0</v>
      </c>
      <c r="B2" s="68"/>
      <c r="C2" s="68"/>
      <c r="D2" s="68"/>
      <c r="E2" s="68"/>
      <c r="F2" s="68"/>
      <c r="G2" s="68"/>
      <c r="H2" s="68"/>
    </row>
    <row r="4" spans="1:8" ht="33.950000000000003" customHeight="1">
      <c r="A4" s="71" t="s">
        <v>36</v>
      </c>
      <c r="B4" s="68"/>
      <c r="C4" s="68"/>
      <c r="D4" s="68"/>
      <c r="E4" s="68"/>
      <c r="F4" s="68"/>
      <c r="G4" s="68"/>
      <c r="H4" s="68"/>
    </row>
    <row r="6" spans="1:8" ht="21.95" customHeight="1">
      <c r="A6" s="1" t="s">
        <v>37</v>
      </c>
      <c r="B6" s="1" t="s">
        <v>59</v>
      </c>
      <c r="C6" s="1" t="s">
        <v>38</v>
      </c>
    </row>
    <row r="7" spans="1:8">
      <c r="A7" s="2" t="s">
        <v>39</v>
      </c>
      <c r="B7" s="17"/>
      <c r="C7" s="5"/>
    </row>
    <row r="8" spans="1:8">
      <c r="A8" s="2" t="s">
        <v>40</v>
      </c>
      <c r="B8" s="17"/>
      <c r="C8" s="5"/>
    </row>
    <row r="9" spans="1:8">
      <c r="A9" s="2" t="s">
        <v>41</v>
      </c>
      <c r="B9" s="17"/>
      <c r="C9" s="5"/>
    </row>
    <row r="10" spans="1:8">
      <c r="A10" s="2" t="s">
        <v>42</v>
      </c>
      <c r="B10" s="17"/>
      <c r="C10" s="5"/>
    </row>
    <row r="11" spans="1:8">
      <c r="A11" s="2" t="s">
        <v>43</v>
      </c>
      <c r="B11" s="17"/>
      <c r="C11" s="5"/>
    </row>
    <row r="12" spans="1:8">
      <c r="A12" s="2" t="s">
        <v>44</v>
      </c>
      <c r="B12" s="17"/>
      <c r="C12" s="5"/>
    </row>
    <row r="13" spans="1:8">
      <c r="A13" s="2" t="s">
        <v>45</v>
      </c>
      <c r="B13" s="17"/>
      <c r="C13" s="5"/>
    </row>
  </sheetData>
  <mergeCells count="3">
    <mergeCell ref="A1:H1"/>
    <mergeCell ref="A4:H4"/>
    <mergeCell ref="A2:H2"/>
  </mergeCells>
  <conditionalFormatting sqref="B7:B13">
    <cfRule type="containsText" dxfId="15" priority="1" operator="containsText" text="Nada Cuadra">
      <formula>NOT(ISERROR(SEARCH("Nada Cuadra",B7)))</formula>
    </cfRule>
    <cfRule type="containsText" dxfId="14" priority="2" operator="containsText" text="Pocas Diferencias">
      <formula>NOT(ISERROR(SEARCH("Pocas Diferencias",B7)))</formula>
    </cfRule>
    <cfRule type="containsText" dxfId="13" priority="3" operator="containsText" text="Sin Diferencias">
      <formula>NOT(ISERROR(SEARCH("Sin Diferencias",B7)))</formula>
    </cfRule>
  </conditionalFormatting>
  <dataValidations count="1">
    <dataValidation type="list" allowBlank="1" sqref="B7:B13" xr:uid="{D50A880F-E92F-44F9-BBA7-50EEA0AE1F5A}">
      <formula1>"Sin Diferencias, Pocas Diferencias, Nada Cuadra"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1_Nomina_CFDI</vt:lpstr>
      <vt:lpstr>1.1_Ded_Personales</vt:lpstr>
      <vt:lpstr>1.2_Limites</vt:lpstr>
      <vt:lpstr>2_Ingresos_SAT</vt:lpstr>
      <vt:lpstr>2.1_De_Autorizadas</vt:lpstr>
      <vt:lpstr>2.2_Provisionales</vt:lpstr>
      <vt:lpstr>2.3_Retenciones</vt:lpstr>
      <vt:lpstr>3_Checklist_Final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C.P. Oscar Alejandro Banda Guzmán</cp:lastModifiedBy>
  <dcterms:created xsi:type="dcterms:W3CDTF">2026-01-19T18:04:02Z</dcterms:created>
  <dcterms:modified xsi:type="dcterms:W3CDTF">2026-02-09T02:23:52Z</dcterms:modified>
</cp:coreProperties>
</file>